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'ANNEXURE-I'!$A$1:$AA$27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VARIATION'!$A$1:$N$25</definedName>
    <definedName name="_xlnm.Print_Titles" localSheetId="0">'ANNEXURE-I'!$1:$10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<sst xmlns="http://schemas.openxmlformats.org/spreadsheetml/2006/main" count="404" uniqueCount="220">
  <si>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</si>
  <si>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</si>
  <si>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</si>
  <si>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</si>
  <si>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</si>
  <si>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</si>
  <si>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</si>
  <si>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</si>
  <si>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</si>
  <si>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</si>
  <si>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</si>
  <si>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</si>
  <si>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</si>
  <si>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</si>
  <si>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</si>
  <si>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</si>
  <si>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</si>
  <si>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</si>
  <si>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LIBRARIAN</t>
  </si>
  <si>
    <t>JUNIOR ASSISTANT</t>
  </si>
  <si>
    <t>RECORD CLERK</t>
  </si>
  <si>
    <t>OFFICE ASSISTANT</t>
  </si>
  <si>
    <t>WATCHMAN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</si>
  <si>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</si>
  <si>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</si>
  <si>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</si>
  <si>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</si>
  <si>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</si>
  <si>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</si>
  <si>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</si>
  <si>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</si>
  <si>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</si>
  <si>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</si>
  <si>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</si>
  <si>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</si>
  <si>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</si>
  <si>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</si>
  <si>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</si>
  <si>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</si>
  <si>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</si>
  <si>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</si>
  <si>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</si>
  <si>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</si>
  <si>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</si>
  <si>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</si>
  <si>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</si>
  <si>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</si>
  <si>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</si>
  <si>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</si>
  <si>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</si>
  <si>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</si>
  <si>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</si>
  <si>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</si>
  <si>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</si>
  <si>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</si>
  <si>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</si>
  <si>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</si>
  <si>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</si>
  <si>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</si>
  <si>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</si>
  <si>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</si>
  <si>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</si>
  <si>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</si>
  <si>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</si>
  <si>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</si>
  <si>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</si>
  <si>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</si>
  <si>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</si>
  <si>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</si>
  <si>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</si>
  <si>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</si>
  <si>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</si>
  <si>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</si>
  <si>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</si>
  <si>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</si>
  <si>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</si>
  <si>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</si>
  <si>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</si>
  <si>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</si>
  <si>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</si>
  <si>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</si>
  <si>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</si>
  <si>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</si>
  <si>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</si>
  <si>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</si>
  <si>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</si>
  <si>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</si>
  <si>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</si>
  <si>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</si>
  <si>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</si>
  <si>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</si>
  <si>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</si>
  <si>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</si>
  <si>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</si>
  <si>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</si>
  <si>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</si>
  <si>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</si>
  <si>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</si>
  <si>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</si>
  <si>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</si>
  <si>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</si>
  <si>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</si>
  <si>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</si>
  <si>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</si>
  <si>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</si>
  <si>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</si>
  <si>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</si>
  <si>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</si>
  <si>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</si>
  <si>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</si>
  <si>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</si>
  <si>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</si>
  <si>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</si>
  <si>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</si>
  <si>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</si>
  <si>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</si>
  <si>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</si>
  <si>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</si>
  <si>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</si>
  <si>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</si>
  <si>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</si>
  <si>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</si>
  <si>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</si>
  <si>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</si>
  <si>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</si>
  <si>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</si>
  <si>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</si>
  <si>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</si>
  <si>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</si>
  <si>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</si>
  <si>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</si>
  <si>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</si>
  <si>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</si>
  <si>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</si>
  <si>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</si>
  <si>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</si>
  <si>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</si>
  <si>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</si>
  <si>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</si>
  <si>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</si>
  <si>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</si>
  <si>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</si>
  <si>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</si>
  <si>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</si>
  <si>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</si>
  <si>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</si>
  <si>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</si>
  <si>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</si>
  <si>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</si>
  <si>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</si>
  <si>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</si>
  <si>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</si>
  <si>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</si>
  <si>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</si>
  <si>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</si>
  <si>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</si>
  <si>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</si>
  <si>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</si>
  <si>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</si>
  <si>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</si>
  <si>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</si>
  <si>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</si>
  <si>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</si>
  <si>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</si>
  <si>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</si>
  <si>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</si>
  <si>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</si>
  <si>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</si>
  <si>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</si>
  <si>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WATERMAN</t>
  </si>
  <si>
    <t>SECONDARY  GRADE ASSISTANT</t>
  </si>
  <si>
    <t>PHYSICAL EDUCATION TEACHER</t>
  </si>
  <si>
    <t>GARDENER</t>
  </si>
  <si>
    <t>ARABIC PANDIT(MUNSHI)</t>
  </si>
  <si>
    <t>AGRI CRAFT INSTRUCTOR</t>
  </si>
  <si>
    <t>18</t>
  </si>
  <si>
    <t>36900</t>
  </si>
  <si>
    <t>2202-05-200 AA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</si>
  <si>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</si>
  <si>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</si>
  <si>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</si>
  <si>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</si>
  <si>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</si>
  <si>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r>
      <rPr>
        <b/>
        <u val="single"/>
        <sz val="12"/>
        <color indexed="8"/>
        <rFont val="Calibri"/>
        <family val="2"/>
      </rPr>
      <t>2202-05-200 AA:</t>
    </r>
    <r>
      <rPr>
        <b/>
        <sz val="12"/>
        <color indexed="8"/>
        <rFont val="Calibri"/>
        <family val="2"/>
      </rPr>
      <t xml:space="preserve">    2202.  General Education – 05. Language Development – 200 - Other Languages Education -State's Expenditure - AA. Oriental Schools (Arabic)
</t>
    </r>
  </si>
  <si>
    <t>No. Of Post as Per IFHRMS</t>
  </si>
  <si>
    <t>No. Of Post as Per EMIS</t>
  </si>
  <si>
    <t>Reason for Variation                        (Deployment / Surplus/ Post transfer / Upgradation new post etc..)</t>
  </si>
  <si>
    <t xml:space="preserve">SPECIAL TEACHER (SEWING ) </t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</si>
  <si>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</si>
  <si>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</si>
  <si>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</si>
  <si>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</si>
  <si>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No. Of. Schools</t>
  </si>
  <si>
    <t>HSS:</t>
  </si>
  <si>
    <t>HS:</t>
  </si>
  <si>
    <t>41010291 /  SCHOOL EDUCATION</t>
  </si>
  <si>
    <t>Grade IV Unclassified Places</t>
  </si>
  <si>
    <t>WAGES (Changed to Contract Pay)</t>
  </si>
  <si>
    <t>NUMBER STATEMENT:</t>
  </si>
  <si>
    <t xml:space="preserve">Revised  Classification   No  of Persons  in   HOUSE RENT ALLOWANCE  (Filled Post)
</t>
  </si>
  <si>
    <t>SPL ALLOWANCE (Up to 100 )</t>
  </si>
  <si>
    <t>SPL ALLOWANCE (101 to 250)</t>
  </si>
  <si>
    <t>SPL ALLOWANCE (251 TO 500)</t>
  </si>
  <si>
    <t>AHM ALLOWANCE(Up to 100)</t>
  </si>
  <si>
    <t>180500</t>
  </si>
  <si>
    <t>116600</t>
  </si>
  <si>
    <t>115700</t>
  </si>
  <si>
    <t>65500</t>
  </si>
  <si>
    <t>62000</t>
  </si>
  <si>
    <t>50000</t>
  </si>
  <si>
    <t>Head Master Higher Secondary School</t>
  </si>
  <si>
    <t>Head Master High School</t>
  </si>
  <si>
    <t>Bachelor Of Teaching Assistant</t>
  </si>
  <si>
    <t>Bachelor Of Teaching Tamil Pandit</t>
  </si>
  <si>
    <t>Variation (Column.                8-9) (Decrease)</t>
  </si>
  <si>
    <t>Variation (Column.    9-8) (Increase)</t>
  </si>
  <si>
    <t>N_S_24-25</t>
  </si>
  <si>
    <t>65500(NT)</t>
  </si>
  <si>
    <t>116600(Other)</t>
  </si>
  <si>
    <t>50400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</si>
</sst>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1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2" xfId="0" applyFont="1" applyFill="1" applyBorder="1" applyAlignment="1" applyProtection="1">
      <alignment horizontal="right" vertical="center" wrapText="1"/>
      <protection/>
    </xf>
    <xf numFmtId="0" fontId="6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/>
    </xf>
    <xf numFmtId="0" fontId="66" fillId="0" borderId="15" xfId="0" applyFont="1" applyBorder="1" applyAlignment="1">
      <alignment/>
    </xf>
    <xf numFmtId="0" fontId="67" fillId="0" borderId="14" xfId="0" applyFont="1" applyBorder="1" applyAlignment="1">
      <alignment vertical="top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right" vertical="center"/>
    </xf>
    <xf numFmtId="0" fontId="67" fillId="0" borderId="14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7" xfId="0" applyFont="1" applyBorder="1" applyAlignment="1">
      <alignment horizontal="center"/>
    </xf>
    <xf numFmtId="0" fontId="66" fillId="0" borderId="0" xfId="0" applyFont="1" applyAlignment="1">
      <alignment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right" vertical="top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4" xfId="0" applyFont="1" applyBorder="1" applyAlignment="1" quotePrefix="1">
      <alignment horizontal="center" vertical="center" wrapText="1"/>
    </xf>
    <xf numFmtId="0" fontId="71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/>
      <protection/>
    </xf>
    <xf numFmtId="0" fontId="69" fillId="0" borderId="10" xfId="0" applyFont="1" applyBorder="1" applyAlignment="1" applyProtection="1">
      <alignment/>
      <protection/>
    </xf>
    <xf numFmtId="0" fontId="69" fillId="0" borderId="11" xfId="0" applyFont="1" applyBorder="1" applyAlignment="1" applyProtection="1">
      <alignment horizontal="left"/>
      <protection/>
    </xf>
    <xf numFmtId="0" fontId="69" fillId="0" borderId="10" xfId="0" applyFont="1" applyBorder="1" applyAlignment="1" applyProtection="1">
      <alignment horizontal="center"/>
      <protection/>
    </xf>
    <xf numFmtId="0" fontId="69" fillId="0" borderId="18" xfId="0" applyFont="1" applyBorder="1" applyAlignment="1" applyProtection="1">
      <alignment/>
      <protection/>
    </xf>
    <xf numFmtId="0" fontId="69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67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/>
    </xf>
    <xf numFmtId="0" fontId="67" fillId="33" borderId="10" xfId="0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0" borderId="12" xfId="0" applyFont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vertical="center"/>
    </xf>
    <xf numFmtId="0" fontId="69" fillId="0" borderId="14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49" fontId="6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/>
    </xf>
    <xf numFmtId="1" fontId="67" fillId="2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 applyProtection="1" quotePrefix="1">
      <alignment horizontal="center" vertical="center" wrapText="1"/>
      <protection/>
    </xf>
    <xf numFmtId="0" fontId="74" fillId="0" borderId="10" xfId="0" applyFont="1" applyFill="1" applyBorder="1" applyAlignment="1" applyProtection="1" quotePrefix="1">
      <alignment horizontal="center" wrapText="1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/>
      <protection/>
    </xf>
    <xf numFmtId="0" fontId="69" fillId="0" borderId="10" xfId="0" applyFont="1" applyBorder="1" applyAlignment="1">
      <alignment horizontal="center" vertical="top"/>
    </xf>
    <xf numFmtId="0" fontId="66" fillId="0" borderId="11" xfId="0" applyFont="1" applyBorder="1" applyAlignment="1">
      <alignment horizontal="left"/>
    </xf>
    <xf numFmtId="49" fontId="66" fillId="0" borderId="11" xfId="0" applyNumberFormat="1" applyFont="1" applyBorder="1" applyAlignment="1">
      <alignment horizontal="left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top" wrapText="1"/>
    </xf>
    <xf numFmtId="0" fontId="59" fillId="2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59" fillId="2" borderId="10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vertical="top"/>
      <protection locked="0"/>
    </xf>
    <xf numFmtId="0" fontId="69" fillId="0" borderId="21" xfId="0" applyFont="1" applyBorder="1" applyAlignment="1">
      <alignment horizontal="right" vertical="top"/>
    </xf>
    <xf numFmtId="0" fontId="59" fillId="0" borderId="21" xfId="0" applyFont="1" applyBorder="1" applyAlignment="1">
      <alignment vertical="top" wrapText="1"/>
    </xf>
    <xf numFmtId="0" fontId="69" fillId="0" borderId="22" xfId="0" applyFont="1" applyBorder="1" applyAlignment="1">
      <alignment horizontal="right" vertical="top"/>
    </xf>
    <xf numFmtId="0" fontId="59" fillId="0" borderId="22" xfId="0" applyFont="1" applyBorder="1" applyAlignment="1">
      <alignment vertical="top" wrapText="1"/>
    </xf>
    <xf numFmtId="0" fontId="59" fillId="2" borderId="22" xfId="0" applyFont="1" applyFill="1" applyBorder="1" applyAlignment="1" applyProtection="1">
      <alignment vertical="top" wrapText="1"/>
      <protection locked="0"/>
    </xf>
    <xf numFmtId="0" fontId="59" fillId="2" borderId="22" xfId="0" applyFont="1" applyFill="1" applyBorder="1" applyAlignment="1" applyProtection="1">
      <alignment horizontal="left" vertical="top"/>
      <protection locked="0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/>
    </xf>
    <xf numFmtId="0" fontId="76" fillId="0" borderId="0" xfId="0" applyFont="1" applyAlignment="1">
      <alignment/>
    </xf>
    <xf numFmtId="0" fontId="0" fillId="2" borderId="22" xfId="0" applyFont="1" applyFill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vertical="top"/>
      <protection/>
    </xf>
    <xf numFmtId="0" fontId="59" fillId="0" borderId="22" xfId="0" applyFont="1" applyBorder="1" applyAlignment="1" applyProtection="1">
      <alignment vertical="top"/>
      <protection/>
    </xf>
    <xf numFmtId="0" fontId="69" fillId="0" borderId="21" xfId="0" applyFont="1" applyFill="1" applyBorder="1" applyAlignment="1" applyProtection="1">
      <alignment horizontal="right" vertical="top"/>
      <protection/>
    </xf>
    <xf numFmtId="0" fontId="67" fillId="2" borderId="21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/>
    </xf>
    <xf numFmtId="0" fontId="67" fillId="0" borderId="21" xfId="0" applyFont="1" applyFill="1" applyBorder="1" applyAlignment="1" applyProtection="1">
      <alignment/>
      <protection/>
    </xf>
    <xf numFmtId="0" fontId="69" fillId="0" borderId="22" xfId="0" applyFont="1" applyFill="1" applyBorder="1" applyAlignment="1" applyProtection="1">
      <alignment horizontal="right" vertical="top"/>
      <protection/>
    </xf>
    <xf numFmtId="0" fontId="67" fillId="2" borderId="22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/>
    </xf>
    <xf numFmtId="0" fontId="67" fillId="0" borderId="22" xfId="0" applyFont="1" applyFill="1" applyBorder="1" applyAlignment="1" applyProtection="1">
      <alignment/>
      <protection/>
    </xf>
    <xf numFmtId="0" fontId="69" fillId="13" borderId="11" xfId="0" applyFont="1" applyFill="1" applyBorder="1" applyAlignment="1" applyProtection="1">
      <alignment horizontal="right" vertical="top"/>
      <protection/>
    </xf>
    <xf numFmtId="0" fontId="75" fillId="13" borderId="23" xfId="0" applyFont="1" applyFill="1" applyBorder="1" applyAlignment="1" applyProtection="1">
      <alignment vertical="top" wrapText="1"/>
      <protection/>
    </xf>
    <xf numFmtId="0" fontId="67" fillId="13" borderId="23" xfId="0" applyFont="1" applyFill="1" applyBorder="1" applyAlignment="1" applyProtection="1">
      <alignment/>
      <protection/>
    </xf>
    <xf numFmtId="0" fontId="10" fillId="13" borderId="23" xfId="0" applyFont="1" applyFill="1" applyBorder="1" applyAlignment="1" applyProtection="1">
      <alignment/>
      <protection/>
    </xf>
    <xf numFmtId="0" fontId="67" fillId="13" borderId="12" xfId="0" applyFont="1" applyFill="1" applyBorder="1" applyAlignment="1" applyProtection="1">
      <alignment/>
      <protection/>
    </xf>
    <xf numFmtId="0" fontId="67" fillId="2" borderId="10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 applyProtection="1">
      <alignment horizontal="center"/>
      <protection/>
    </xf>
    <xf numFmtId="0" fontId="66" fillId="0" borderId="15" xfId="0" applyFont="1" applyBorder="1" applyAlignment="1">
      <alignment horizontal="center"/>
    </xf>
    <xf numFmtId="0" fontId="77" fillId="0" borderId="0" xfId="0" applyFont="1" applyFill="1" applyAlignment="1">
      <alignment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5" fillId="10" borderId="11" xfId="0" applyFont="1" applyFill="1" applyBorder="1" applyAlignment="1" applyProtection="1">
      <alignment vertical="top" wrapText="1"/>
      <protection/>
    </xf>
    <xf numFmtId="0" fontId="75" fillId="10" borderId="24" xfId="0" applyFont="1" applyFill="1" applyBorder="1" applyAlignment="1" applyProtection="1">
      <alignment vertical="top" wrapText="1"/>
      <protection/>
    </xf>
    <xf numFmtId="0" fontId="75" fillId="0" borderId="25" xfId="0" applyFont="1" applyFill="1" applyBorder="1" applyAlignment="1" applyProtection="1">
      <alignment vertical="top" wrapText="1"/>
      <protection/>
    </xf>
    <xf numFmtId="0" fontId="75" fillId="0" borderId="11" xfId="0" applyFont="1" applyFill="1" applyBorder="1" applyAlignment="1" applyProtection="1">
      <alignment vertical="top" wrapText="1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67" fillId="2" borderId="12" xfId="0" applyFont="1" applyFill="1" applyBorder="1" applyAlignment="1" applyProtection="1">
      <alignment/>
      <protection locked="0"/>
    </xf>
    <xf numFmtId="0" fontId="67" fillId="2" borderId="26" xfId="0" applyFont="1" applyFill="1" applyBorder="1" applyAlignment="1" applyProtection="1">
      <alignment/>
      <protection locked="0"/>
    </xf>
    <xf numFmtId="0" fontId="67" fillId="2" borderId="27" xfId="0" applyFont="1" applyFill="1" applyBorder="1" applyAlignment="1" applyProtection="1">
      <alignment/>
      <protection locked="0"/>
    </xf>
    <xf numFmtId="49" fontId="69" fillId="0" borderId="10" xfId="0" applyNumberFormat="1" applyFont="1" applyFill="1" applyBorder="1" applyAlignment="1" applyProtection="1">
      <alignment vertical="top"/>
      <protection/>
    </xf>
    <xf numFmtId="49" fontId="69" fillId="13" borderId="10" xfId="0" applyNumberFormat="1" applyFont="1" applyFill="1" applyBorder="1" applyAlignment="1" applyProtection="1">
      <alignment horizontal="center" vertical="top"/>
      <protection/>
    </xf>
    <xf numFmtId="49" fontId="69" fillId="13" borderId="10" xfId="0" applyNumberFormat="1" applyFont="1" applyFill="1" applyBorder="1" applyAlignment="1" applyProtection="1">
      <alignment vertical="top"/>
      <protection/>
    </xf>
    <xf numFmtId="0" fontId="63" fillId="0" borderId="10" xfId="0" applyFont="1" applyFill="1" applyBorder="1" applyAlignment="1" applyProtection="1">
      <alignment horizontal="center" vertical="top" wrapText="1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0" fontId="76" fillId="0" borderId="23" xfId="0" applyFont="1" applyBorder="1" applyAlignment="1">
      <alignment/>
    </xf>
    <xf numFmtId="0" fontId="76" fillId="0" borderId="12" xfId="0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12" xfId="0" applyFont="1" applyBorder="1" applyAlignment="1">
      <alignment/>
    </xf>
    <xf numFmtId="0" fontId="59" fillId="0" borderId="23" xfId="0" applyFont="1" applyBorder="1" applyAlignment="1">
      <alignment/>
    </xf>
    <xf numFmtId="0" fontId="59" fillId="0" borderId="12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12" xfId="0" applyFont="1" applyBorder="1" applyAlignment="1">
      <alignment/>
    </xf>
    <xf numFmtId="0" fontId="66" fillId="0" borderId="23" xfId="0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horizontal="center" textRotation="90"/>
      <protection/>
    </xf>
    <xf numFmtId="0" fontId="75" fillId="10" borderId="10" xfId="0" applyFont="1" applyFill="1" applyBorder="1" applyAlignment="1" applyProtection="1">
      <alignment vertical="top" wrapText="1"/>
      <protection/>
    </xf>
    <xf numFmtId="0" fontId="69" fillId="0" borderId="10" xfId="0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66" fillId="0" borderId="21" xfId="0" applyFont="1" applyFill="1" applyBorder="1" applyAlignment="1" applyProtection="1">
      <alignment horizontal="center" textRotation="90" wrapText="1"/>
      <protection/>
    </xf>
    <xf numFmtId="0" fontId="66" fillId="0" borderId="22" xfId="0" applyFont="1" applyFill="1" applyBorder="1" applyAlignment="1" applyProtection="1">
      <alignment horizontal="center" textRotation="90" wrapText="1"/>
      <protection/>
    </xf>
    <xf numFmtId="0" fontId="66" fillId="0" borderId="11" xfId="0" applyFont="1" applyFill="1" applyBorder="1" applyAlignment="1" applyProtection="1">
      <alignment horizontal="center" vertical="top"/>
      <protection/>
    </xf>
    <xf numFmtId="0" fontId="66" fillId="0" borderId="12" xfId="0" applyFont="1" applyFill="1" applyBorder="1" applyAlignment="1" applyProtection="1">
      <alignment horizontal="center" vertical="top"/>
      <protection/>
    </xf>
    <xf numFmtId="0" fontId="66" fillId="2" borderId="11" xfId="0" applyFont="1" applyFill="1" applyBorder="1" applyAlignment="1" applyProtection="1">
      <alignment horizontal="center" vertical="top"/>
      <protection locked="0"/>
    </xf>
    <xf numFmtId="0" fontId="66" fillId="2" borderId="12" xfId="0" applyFont="1" applyFill="1" applyBorder="1" applyAlignment="1" applyProtection="1">
      <alignment horizontal="center" vertical="top"/>
      <protection locked="0"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 vertical="center" wrapText="1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vertical="center" wrapText="1"/>
      <protection/>
    </xf>
    <xf numFmtId="0" fontId="59" fillId="0" borderId="28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0" fontId="59" fillId="0" borderId="21" xfId="0" applyFont="1" applyFill="1" applyBorder="1" applyAlignment="1" applyProtection="1">
      <alignment horizontal="center" textRotation="90"/>
      <protection/>
    </xf>
    <xf numFmtId="0" fontId="59" fillId="0" borderId="28" xfId="0" applyFont="1" applyFill="1" applyBorder="1" applyAlignment="1" applyProtection="1">
      <alignment horizontal="center" textRotation="90"/>
      <protection/>
    </xf>
    <xf numFmtId="0" fontId="59" fillId="0" borderId="22" xfId="0" applyFont="1" applyFill="1" applyBorder="1" applyAlignment="1" applyProtection="1">
      <alignment horizontal="center" textRotation="90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3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3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69" fillId="0" borderId="11" xfId="0" applyFont="1" applyFill="1" applyBorder="1" applyAlignment="1" applyProtection="1">
      <alignment horizontal="center" vertical="top" wrapText="1"/>
      <protection/>
    </xf>
    <xf numFmtId="0" fontId="69" fillId="0" borderId="23" xfId="0" applyFont="1" applyFill="1" applyBorder="1" applyAlignment="1" applyProtection="1">
      <alignment vertical="top"/>
      <protection/>
    </xf>
    <xf numFmtId="0" fontId="69" fillId="0" borderId="12" xfId="0" applyFont="1" applyFill="1" applyBorder="1" applyAlignment="1" applyProtection="1">
      <alignment vertical="top"/>
      <protection/>
    </xf>
    <xf numFmtId="0" fontId="66" fillId="0" borderId="21" xfId="0" applyFont="1" applyFill="1" applyBorder="1" applyAlignment="1" applyProtection="1">
      <alignment horizontal="center" textRotation="90"/>
      <protection/>
    </xf>
    <xf numFmtId="0" fontId="66" fillId="0" borderId="22" xfId="0" applyFont="1" applyFill="1" applyBorder="1" applyAlignment="1" applyProtection="1">
      <alignment horizontal="center" textRotation="90"/>
      <protection/>
    </xf>
    <xf numFmtId="0" fontId="66" fillId="0" borderId="24" xfId="0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21" xfId="0" applyFont="1" applyFill="1" applyBorder="1" applyAlignment="1" applyProtection="1">
      <alignment horizontal="center" textRotation="90" wrapText="1"/>
      <protection/>
    </xf>
    <xf numFmtId="0" fontId="69" fillId="0" borderId="28" xfId="0" applyFont="1" applyFill="1" applyBorder="1" applyAlignment="1" applyProtection="1">
      <alignment horizontal="center" textRotation="90" wrapText="1"/>
      <protection/>
    </xf>
    <xf numFmtId="0" fontId="67" fillId="0" borderId="28" xfId="0" applyFont="1" applyBorder="1" applyAlignment="1">
      <alignment wrapText="1"/>
    </xf>
    <xf numFmtId="0" fontId="29" fillId="0" borderId="21" xfId="0" applyFont="1" applyFill="1" applyBorder="1" applyAlignment="1" applyProtection="1">
      <alignment horizontal="center" textRotation="90" wrapText="1"/>
      <protection/>
    </xf>
    <xf numFmtId="0" fontId="29" fillId="0" borderId="22" xfId="0" applyFont="1" applyFill="1" applyBorder="1" applyAlignment="1" applyProtection="1">
      <alignment horizontal="center" textRotation="90" wrapText="1"/>
      <protection/>
    </xf>
    <xf numFmtId="0" fontId="66" fillId="0" borderId="11" xfId="0" applyFont="1" applyFill="1" applyBorder="1" applyAlignment="1" applyProtection="1">
      <alignment horizontal="right"/>
      <protection/>
    </xf>
    <xf numFmtId="0" fontId="66" fillId="0" borderId="23" xfId="0" applyFont="1" applyFill="1" applyBorder="1" applyAlignment="1" applyProtection="1">
      <alignment horizontal="right"/>
      <protection/>
    </xf>
    <xf numFmtId="0" fontId="66" fillId="2" borderId="11" xfId="0" applyFont="1" applyFill="1" applyBorder="1" applyAlignment="1" applyProtection="1">
      <alignment horizontal="left" vertical="top"/>
      <protection locked="0"/>
    </xf>
    <xf numFmtId="0" fontId="66" fillId="2" borderId="23" xfId="0" applyFont="1" applyFill="1" applyBorder="1" applyAlignment="1" applyProtection="1">
      <alignment horizontal="left" vertical="top"/>
      <protection locked="0"/>
    </xf>
    <xf numFmtId="0" fontId="66" fillId="2" borderId="12" xfId="0" applyFont="1" applyFill="1" applyBorder="1" applyAlignment="1" applyProtection="1">
      <alignment horizontal="left" vertical="top"/>
      <protection locked="0"/>
    </xf>
    <xf numFmtId="0" fontId="66" fillId="0" borderId="23" xfId="0" applyFont="1" applyFill="1" applyBorder="1" applyAlignment="1" applyProtection="1">
      <alignment horizontal="center" vertical="top"/>
      <protection/>
    </xf>
    <xf numFmtId="0" fontId="69" fillId="0" borderId="11" xfId="0" applyFont="1" applyFill="1" applyBorder="1" applyAlignment="1" applyProtection="1">
      <alignment horizontal="right" wrapText="1"/>
      <protection/>
    </xf>
    <xf numFmtId="0" fontId="69" fillId="0" borderId="23" xfId="0" applyFont="1" applyFill="1" applyBorder="1" applyAlignment="1" applyProtection="1">
      <alignment horizontal="right" wrapText="1"/>
      <protection/>
    </xf>
    <xf numFmtId="0" fontId="69" fillId="0" borderId="12" xfId="0" applyFont="1" applyFill="1" applyBorder="1" applyAlignment="1" applyProtection="1">
      <alignment horizontal="right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23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left" vertical="top" wrapText="1"/>
      <protection/>
    </xf>
    <xf numFmtId="0" fontId="66" fillId="0" borderId="11" xfId="0" applyFont="1" applyFill="1" applyBorder="1" applyAlignment="1" applyProtection="1">
      <alignment horizontal="left" vertical="top" wrapText="1"/>
      <protection/>
    </xf>
    <xf numFmtId="0" fontId="66" fillId="0" borderId="23" xfId="0" applyFont="1" applyFill="1" applyBorder="1" applyAlignment="1" applyProtection="1">
      <alignment horizontal="left" vertical="top" wrapText="1"/>
      <protection/>
    </xf>
    <xf numFmtId="0" fontId="66" fillId="0" borderId="12" xfId="0" applyFont="1" applyFill="1" applyBorder="1" applyAlignment="1" applyProtection="1">
      <alignment horizontal="left" vertical="top" wrapText="1"/>
      <protection/>
    </xf>
    <xf numFmtId="0" fontId="66" fillId="0" borderId="11" xfId="0" applyFont="1" applyFill="1" applyBorder="1" applyAlignment="1" applyProtection="1">
      <alignment horizontal="left" vertical="top"/>
      <protection/>
    </xf>
    <xf numFmtId="0" fontId="66" fillId="0" borderId="23" xfId="0" applyFont="1" applyFill="1" applyBorder="1" applyAlignment="1" applyProtection="1">
      <alignment horizontal="left" vertical="top"/>
      <protection/>
    </xf>
    <xf numFmtId="0" fontId="66" fillId="0" borderId="12" xfId="0" applyFont="1" applyFill="1" applyBorder="1" applyAlignment="1" applyProtection="1">
      <alignment horizontal="left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2" borderId="23" xfId="0" applyFont="1" applyFill="1" applyBorder="1" applyAlignment="1" applyProtection="1">
      <alignment horizontal="center" vertical="top"/>
      <protection locked="0"/>
    </xf>
    <xf numFmtId="0" fontId="66" fillId="0" borderId="24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0" xfId="0" applyFont="1" applyBorder="1" applyAlignment="1">
      <alignment horizontal="left"/>
    </xf>
    <xf numFmtId="0" fontId="66" fillId="0" borderId="11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78" fillId="0" borderId="11" xfId="0" applyFont="1" applyBorder="1" applyAlignment="1">
      <alignment horizontal="right"/>
    </xf>
    <xf numFmtId="0" fontId="78" fillId="0" borderId="23" xfId="0" applyFont="1" applyBorder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left" vertical="top"/>
    </xf>
    <xf numFmtId="0" fontId="66" fillId="0" borderId="23" xfId="0" applyFont="1" applyBorder="1" applyAlignment="1">
      <alignment horizontal="left" vertical="top"/>
    </xf>
    <xf numFmtId="0" fontId="66" fillId="0" borderId="12" xfId="0" applyFont="1" applyBorder="1" applyAlignment="1">
      <alignment horizontal="left" vertical="top"/>
    </xf>
    <xf numFmtId="0" fontId="78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right"/>
    </xf>
    <xf numFmtId="0" fontId="66" fillId="0" borderId="23" xfId="0" applyFont="1" applyBorder="1" applyAlignment="1">
      <alignment horizontal="right"/>
    </xf>
    <xf numFmtId="0" fontId="69" fillId="0" borderId="11" xfId="0" applyFont="1" applyBorder="1" applyAlignment="1" applyProtection="1">
      <alignment horizontal="left" wrapText="1"/>
      <protection/>
    </xf>
    <xf numFmtId="0" fontId="69" fillId="0" borderId="23" xfId="0" applyFont="1" applyBorder="1" applyAlignment="1" applyProtection="1">
      <alignment horizontal="left" wrapText="1"/>
      <protection/>
    </xf>
    <xf numFmtId="0" fontId="69" fillId="0" borderId="12" xfId="0" applyFont="1" applyBorder="1" applyAlignment="1" applyProtection="1">
      <alignment horizontal="left" wrapText="1"/>
      <protection/>
    </xf>
    <xf numFmtId="0" fontId="69" fillId="0" borderId="11" xfId="0" applyFont="1" applyBorder="1" applyAlignment="1" applyProtection="1">
      <alignment horizontal="left" vertical="top"/>
      <protection/>
    </xf>
    <xf numFmtId="0" fontId="69" fillId="0" borderId="23" xfId="0" applyFont="1" applyBorder="1" applyAlignment="1" applyProtection="1">
      <alignment horizontal="left" vertical="top"/>
      <protection/>
    </xf>
    <xf numFmtId="0" fontId="69" fillId="0" borderId="12" xfId="0" applyFont="1" applyBorder="1" applyAlignment="1" applyProtection="1">
      <alignment horizontal="left" vertical="top"/>
      <protection/>
    </xf>
    <xf numFmtId="0" fontId="69" fillId="0" borderId="11" xfId="0" applyFont="1" applyBorder="1" applyAlignment="1" applyProtection="1">
      <alignment horizontal="left"/>
      <protection/>
    </xf>
    <xf numFmtId="0" fontId="69" fillId="0" borderId="23" xfId="0" applyFont="1" applyBorder="1" applyAlignment="1" applyProtection="1">
      <alignment horizontal="left"/>
      <protection/>
    </xf>
    <xf numFmtId="0" fontId="69" fillId="0" borderId="10" xfId="0" applyFont="1" applyBorder="1" applyAlignment="1" applyProtection="1">
      <alignment horizontal="left"/>
      <protection/>
    </xf>
    <xf numFmtId="0" fontId="59" fillId="0" borderId="11" xfId="0" applyFont="1" applyBorder="1" applyAlignment="1" applyProtection="1">
      <alignment horizontal="left"/>
      <protection/>
    </xf>
    <xf numFmtId="0" fontId="59" fillId="0" borderId="23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24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29" xfId="0" applyFont="1" applyBorder="1" applyAlignment="1" applyProtection="1">
      <alignment horizontal="left" vertical="center" wrapText="1"/>
      <protection/>
    </xf>
    <xf numFmtId="0" fontId="59" fillId="0" borderId="27" xfId="0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 applyProtection="1">
      <alignment horizontal="center"/>
      <protection/>
    </xf>
    <xf numFmtId="0" fontId="66" fillId="0" borderId="23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9" fillId="0" borderId="11" xfId="0" applyFont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/>
      <protection/>
    </xf>
    <xf numFmtId="0" fontId="66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9" fillId="0" borderId="11" xfId="0" applyFont="1" applyBorder="1" applyAlignment="1">
      <alignment horizontal="left" wrapText="1"/>
    </xf>
    <xf numFmtId="0" fontId="69" fillId="0" borderId="23" xfId="0" applyFont="1" applyBorder="1" applyAlignment="1">
      <alignment horizontal="left" wrapText="1"/>
    </xf>
    <xf numFmtId="0" fontId="69" fillId="0" borderId="12" xfId="0" applyFont="1" applyBorder="1" applyAlignment="1">
      <alignment horizontal="left" wrapText="1"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/>
      <protection/>
    </xf>
    <xf numFmtId="0" fontId="69" fillId="0" borderId="23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3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8" fillId="0" borderId="10" xfId="0" applyFont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/>
      <protection/>
    </xf>
    <xf numFmtId="0" fontId="69" fillId="0" borderId="11" xfId="0" applyFont="1" applyBorder="1" applyAlignment="1" applyProtection="1">
      <alignment horizontal="left" vertical="top" wrapText="1"/>
      <protection/>
    </xf>
    <xf numFmtId="0" fontId="69" fillId="0" borderId="23" xfId="0" applyFont="1" applyBorder="1" applyAlignment="1" applyProtection="1">
      <alignment horizontal="left" vertical="top" wrapText="1"/>
      <protection/>
    </xf>
    <xf numFmtId="0" fontId="69" fillId="0" borderId="12" xfId="0" applyFont="1" applyBorder="1" applyAlignment="1" applyProtection="1">
      <alignment horizontal="left" vertical="top" wrapText="1"/>
      <protection/>
    </xf>
    <xf numFmtId="0" fontId="59" fillId="0" borderId="11" xfId="0" applyFont="1" applyBorder="1" applyAlignment="1">
      <alignment horizontal="left"/>
    </xf>
    <xf numFmtId="0" fontId="59" fillId="0" borderId="23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9" fillId="0" borderId="24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29" xfId="0" applyFont="1" applyBorder="1" applyAlignment="1" applyProtection="1">
      <alignment horizontal="left"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0" borderId="26" xfId="0" applyFont="1" applyBorder="1" applyAlignment="1" applyProtection="1">
      <alignment horizontal="center"/>
      <protection/>
    </xf>
    <xf numFmtId="0" fontId="69" fillId="0" borderId="21" xfId="0" applyFont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/>
      <protection/>
    </xf>
    <xf numFmtId="0" fontId="62" fillId="0" borderId="26" xfId="0" applyFont="1" applyFill="1" applyBorder="1" applyAlignment="1" applyProtection="1">
      <alignment horizontal="center"/>
      <protection/>
    </xf>
    <xf numFmtId="0" fontId="62" fillId="0" borderId="25" xfId="0" applyFont="1" applyFill="1" applyBorder="1" applyAlignment="1" applyProtection="1">
      <alignment horizontal="center"/>
      <protection/>
    </xf>
    <xf numFmtId="0" fontId="62" fillId="0" borderId="29" xfId="0" applyFont="1" applyFill="1" applyBorder="1" applyAlignment="1" applyProtection="1">
      <alignment horizontal="center"/>
      <protection/>
    </xf>
    <xf numFmtId="0" fontId="62" fillId="0" borderId="27" xfId="0" applyFont="1" applyFill="1" applyBorder="1" applyAlignment="1" applyProtection="1">
      <alignment horizontal="center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9" fillId="0" borderId="24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9" fillId="0" borderId="26" xfId="0" applyFont="1" applyBorder="1" applyAlignment="1">
      <alignment horizontal="left" vertical="center"/>
    </xf>
    <xf numFmtId="0" fontId="69" fillId="0" borderId="25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left"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69" fillId="0" borderId="23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74" fillId="0" borderId="10" xfId="0" applyFont="1" applyFill="1" applyBorder="1" applyAlignment="1" applyProtection="1" quotePrefix="1">
      <alignment horizontal="center" vertical="center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74" fillId="0" borderId="10" xfId="0" applyFont="1" applyFill="1" applyBorder="1" applyAlignment="1" applyProtection="1" quotePrefix="1">
      <alignment horizontal="center" wrapText="1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23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Fill="1" applyBorder="1" applyAlignment="1" applyProtection="1" quotePrefix="1">
      <alignment horizontal="center" wrapText="1"/>
      <protection/>
    </xf>
    <xf numFmtId="0" fontId="74" fillId="0" borderId="23" xfId="0" applyFont="1" applyFill="1" applyBorder="1" applyAlignment="1" applyProtection="1" quotePrefix="1">
      <alignment horizontal="center" wrapText="1"/>
      <protection/>
    </xf>
    <xf numFmtId="0" fontId="74" fillId="0" borderId="12" xfId="0" applyFont="1" applyFill="1" applyBorder="1" applyAlignment="1" applyProtection="1" quotePrefix="1">
      <alignment horizontal="center" wrapText="1"/>
      <protection/>
    </xf>
    <xf numFmtId="0" fontId="69" fillId="0" borderId="10" xfId="0" applyFont="1" applyFill="1" applyBorder="1" applyAlignment="1" applyProtection="1">
      <alignment horizontal="left" vertic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23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59" fillId="0" borderId="11" xfId="0" applyFont="1" applyBorder="1" applyAlignment="1">
      <alignment horizontal="right"/>
    </xf>
    <xf numFmtId="0" fontId="59" fillId="0" borderId="23" xfId="0" applyFont="1" applyBorder="1" applyAlignment="1">
      <alignment horizontal="right"/>
    </xf>
    <xf numFmtId="0" fontId="62" fillId="0" borderId="11" xfId="0" applyFont="1" applyFill="1" applyBorder="1" applyAlignment="1" applyProtection="1">
      <alignment horizontal="right"/>
      <protection/>
    </xf>
    <xf numFmtId="0" fontId="62" fillId="0" borderId="23" xfId="0" applyFont="1" applyFill="1" applyBorder="1" applyAlignment="1" applyProtection="1">
      <alignment horizontal="right"/>
      <protection/>
    </xf>
    <xf numFmtId="0" fontId="62" fillId="0" borderId="12" xfId="0" applyFont="1" applyFill="1" applyBorder="1" applyAlignment="1" applyProtection="1">
      <alignment horizontal="right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center"/>
      <protection/>
    </xf>
    <xf numFmtId="0" fontId="69" fillId="0" borderId="10" xfId="0" applyFont="1" applyBorder="1" applyAlignment="1">
      <alignment horizontal="left" vertical="top"/>
    </xf>
    <xf numFmtId="0" fontId="67" fillId="0" borderId="10" xfId="0" applyFont="1" applyFill="1" applyBorder="1" applyAlignment="1" applyProtection="1">
      <alignment horizontal="center"/>
      <protection/>
    </xf>
    <xf numFmtId="0" fontId="67" fillId="0" borderId="16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76" fillId="0" borderId="32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2" borderId="10" xfId="0" applyFont="1" applyFill="1" applyBorder="1" applyAlignment="1" applyProtection="1">
      <alignment horizontal="center" vertical="center"/>
      <protection locked="0"/>
    </xf>
    <xf numFmtId="0" fontId="67" fillId="2" borderId="16" xfId="0" applyFont="1" applyFill="1" applyBorder="1" applyAlignment="1" applyProtection="1">
      <alignment horizontal="center" vertical="center"/>
      <protection locked="0"/>
    </xf>
    <xf numFmtId="0" fontId="69" fillId="10" borderId="11" xfId="0" applyFont="1" applyFill="1" applyBorder="1" applyAlignment="1">
      <alignment horizontal="left" vertical="top" wrapText="1"/>
    </xf>
    <xf numFmtId="0" fontId="69" fillId="10" borderId="23" xfId="0" applyFont="1" applyFill="1" applyBorder="1" applyAlignment="1">
      <alignment horizontal="left" vertical="top" wrapText="1"/>
    </xf>
    <xf numFmtId="0" fontId="69" fillId="10" borderId="12" xfId="0" applyFont="1" applyFill="1" applyBorder="1" applyAlignment="1">
      <alignment horizontal="left" vertical="top" wrapText="1"/>
    </xf>
    <xf numFmtId="0" fontId="67" fillId="2" borderId="10" xfId="0" applyFont="1" applyFill="1" applyBorder="1" applyAlignment="1" applyProtection="1">
      <alignment horizontal="center"/>
      <protection locked="0"/>
    </xf>
    <xf numFmtId="0" fontId="67" fillId="2" borderId="16" xfId="0" applyFont="1" applyFill="1" applyBorder="1" applyAlignment="1" applyProtection="1">
      <alignment horizontal="center"/>
      <protection locked="0"/>
    </xf>
    <xf numFmtId="0" fontId="69" fillId="10" borderId="10" xfId="0" applyFont="1" applyFill="1" applyBorder="1" applyAlignment="1">
      <alignment horizontal="left" vertical="top"/>
    </xf>
    <xf numFmtId="0" fontId="66" fillId="0" borderId="15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66" fillId="0" borderId="15" xfId="0" applyFont="1" applyBorder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4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wrapText="1"/>
    </xf>
    <xf numFmtId="0" fontId="59" fillId="0" borderId="23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9" fillId="0" borderId="37" xfId="0" applyFont="1" applyBorder="1" applyAlignment="1">
      <alignment horizontal="left" vertical="top"/>
    </xf>
    <xf numFmtId="0" fontId="59" fillId="0" borderId="23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8" xfId="0" applyFont="1" applyBorder="1" applyAlignment="1">
      <alignment horizontal="left" vertical="top"/>
    </xf>
    <xf numFmtId="0" fontId="71" fillId="0" borderId="11" xfId="0" applyFont="1" applyBorder="1" applyAlignment="1" quotePrefix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 applyProtection="1" quotePrefix="1">
      <alignment horizontal="center" vertical="center" wrapText="1"/>
      <protection/>
    </xf>
    <xf numFmtId="0" fontId="71" fillId="0" borderId="38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66" fillId="0" borderId="19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vertical="top" wrapText="1"/>
    </xf>
    <xf numFmtId="0" fontId="59" fillId="0" borderId="24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3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79" fillId="0" borderId="0" xfId="52" applyFont="1" applyAlignment="1" applyProtection="1">
      <alignment horizontal="center"/>
      <protection locked="0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 wrapText="1"/>
    </xf>
    <xf numFmtId="0" fontId="66" fillId="0" borderId="11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left" wrapText="1"/>
    </xf>
    <xf numFmtId="0" fontId="59" fillId="0" borderId="23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right"/>
    </xf>
    <xf numFmtId="0" fontId="76" fillId="0" borderId="23" xfId="0" applyFont="1" applyBorder="1" applyAlignment="1">
      <alignment horizontal="right"/>
    </xf>
    <xf numFmtId="0" fontId="66" fillId="0" borderId="11" xfId="0" applyFont="1" applyBorder="1" applyAlignment="1">
      <alignment horizontal="left"/>
    </xf>
    <xf numFmtId="0" fontId="66" fillId="0" borderId="23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6" fillId="0" borderId="24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26" xfId="0" applyFont="1" applyBorder="1" applyAlignment="1">
      <alignment horizontal="left" vertical="center"/>
    </xf>
    <xf numFmtId="0" fontId="76" fillId="0" borderId="25" xfId="0" applyFont="1" applyBorder="1" applyAlignment="1">
      <alignment horizontal="left" vertical="center"/>
    </xf>
    <xf numFmtId="0" fontId="76" fillId="0" borderId="29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1"/>
  <sheetViews>
    <sheetView showZeros="0" tabSelected="1" view="pageBreakPreview" zoomScale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S8" sqref="S8:S9"/>
    </sheetView>
  </sheetViews>
  <sheetFormatPr defaultColWidth="9.140625" defaultRowHeight="15"/>
  <cols>
    <col min="1" max="1" width="4.00390625" style="71" customWidth="1"/>
    <col min="2" max="2" width="25.28125" style="72" customWidth="1"/>
    <col min="3" max="3" width="5.7109375" style="58" customWidth="1"/>
    <col min="4" max="4" width="7.28125" style="58" customWidth="1"/>
    <col min="5" max="5" width="0.85546875" style="73" customWidth="1"/>
    <col min="6" max="6" width="6.7109375" style="58" customWidth="1"/>
    <col min="7" max="7" width="8.28125" style="58" customWidth="1"/>
    <col min="8" max="8" width="6.00390625" style="58" customWidth="1"/>
    <col min="9" max="9" width="7.421875" style="58" customWidth="1"/>
    <col min="10" max="10" width="6.8515625" style="58" customWidth="1"/>
    <col min="11" max="11" width="7.00390625" style="74" customWidth="1"/>
    <col min="12" max="12" width="8.28125" style="58" customWidth="1"/>
    <col min="13" max="13" width="6.421875" style="58" customWidth="1"/>
    <col min="14" max="14" width="8.421875" style="58" customWidth="1"/>
    <col min="15" max="15" width="7.140625" style="58" customWidth="1"/>
    <col min="16" max="16" width="5.8515625" style="58" customWidth="1"/>
    <col min="17" max="17" width="6.57421875" style="58" customWidth="1"/>
    <col min="18" max="18" width="6.140625" style="58" customWidth="1"/>
    <col min="19" max="19" width="5.140625" style="58" customWidth="1"/>
    <col min="20" max="20" width="4.28125" style="58" customWidth="1"/>
    <col min="21" max="21" width="5.28125" style="58" customWidth="1"/>
    <col min="22" max="22" width="5.8515625" style="58" customWidth="1"/>
    <col min="23" max="25" width="7.28125" style="58" customWidth="1"/>
    <col min="26" max="26" width="6.7109375" style="58" customWidth="1"/>
    <col min="27" max="27" width="4.28125" style="58" customWidth="1"/>
    <col min="28" max="28" width="10.7109375" style="58" hidden="1" customWidth="1"/>
    <col min="29" max="29" width="11.57421875" style="95" hidden="1" customWidth="1"/>
    <col min="30" max="16384" width="9.140625" style="58" customWidth="1"/>
  </cols>
  <sheetData>
    <row r="1" spans="1:29" ht="15.75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45"/>
      <c r="AC1" s="145"/>
    </row>
    <row r="2" spans="1:29" ht="15.75">
      <c r="A2" s="220" t="s">
        <v>198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170">
        <v>2025</v>
      </c>
      <c r="O2" s="170" t="str">
        <f>"- "&amp;N2+1</f>
        <v>- 2026</v>
      </c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1"/>
      <c r="AB2" s="145"/>
      <c r="AC2" s="145"/>
    </row>
    <row r="3" spans="1:29" ht="15">
      <c r="A3" s="193" t="s">
        <v>0</v>
      </c>
      <c r="B3" s="194"/>
      <c r="C3" s="195"/>
      <c r="D3" s="196">
        <v>43</v>
      </c>
      <c r="E3" s="197"/>
      <c r="F3" s="198"/>
      <c r="G3" s="207" t="s">
        <v>195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9"/>
      <c r="AB3" s="145"/>
      <c r="AC3" s="145"/>
    </row>
    <row r="4" spans="1:29" ht="15">
      <c r="A4" s="192" t="s">
        <v>1</v>
      </c>
      <c r="B4" s="192"/>
      <c r="C4" s="192"/>
      <c r="D4" s="199" t="s">
        <v>159</v>
      </c>
      <c r="E4" s="200"/>
      <c r="F4" s="201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2"/>
      <c r="AB4" s="145"/>
      <c r="AC4" s="145"/>
    </row>
    <row r="5" spans="1:29" ht="27" customHeight="1">
      <c r="A5" s="232" t="s">
        <v>188</v>
      </c>
      <c r="B5" s="232"/>
      <c r="C5" s="232"/>
      <c r="D5" s="232"/>
      <c r="E5" s="232"/>
      <c r="F5" s="232"/>
      <c r="G5" s="222"/>
      <c r="H5" s="223"/>
      <c r="I5" s="223"/>
      <c r="J5" s="223"/>
      <c r="K5" s="223"/>
      <c r="L5" s="223"/>
      <c r="M5" s="224"/>
      <c r="N5" s="178" t="s">
        <v>192</v>
      </c>
      <c r="O5" s="225"/>
      <c r="P5" s="225"/>
      <c r="Q5" s="225"/>
      <c r="R5" s="179"/>
      <c r="S5" s="178" t="s">
        <v>194</v>
      </c>
      <c r="T5" s="179"/>
      <c r="U5" s="180"/>
      <c r="V5" s="181"/>
      <c r="W5" s="178" t="s">
        <v>193</v>
      </c>
      <c r="X5" s="179"/>
      <c r="Y5" s="180"/>
      <c r="Z5" s="241"/>
      <c r="AA5" s="181"/>
      <c r="AB5" s="145"/>
      <c r="AC5" s="145"/>
    </row>
    <row r="6" spans="1:29" s="94" customFormat="1" ht="33.75" customHeight="1">
      <c r="A6" s="236" t="s">
        <v>189</v>
      </c>
      <c r="B6" s="237"/>
      <c r="C6" s="237"/>
      <c r="D6" s="237"/>
      <c r="E6" s="237"/>
      <c r="F6" s="238"/>
      <c r="G6" s="233" t="s">
        <v>183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C6" s="96"/>
    </row>
    <row r="7" spans="1:27" ht="39" customHeight="1">
      <c r="A7" s="186" t="s">
        <v>25</v>
      </c>
      <c r="B7" s="183" t="s">
        <v>2</v>
      </c>
      <c r="C7" s="240" t="s">
        <v>146</v>
      </c>
      <c r="D7" s="240"/>
      <c r="E7" s="240"/>
      <c r="F7" s="240"/>
      <c r="G7" s="240"/>
      <c r="H7" s="240"/>
      <c r="I7" s="239" t="str">
        <f>"No. of Sanctioned Post             (as on 1-8-"&amp;N2-1&amp;")"</f>
        <v>No. of Sanctioned Post             (as on 1-8-2024)</v>
      </c>
      <c r="J7" s="239"/>
      <c r="K7" s="239"/>
      <c r="L7" s="239" t="str">
        <f>"No. of Filled Post                           (as on 1-8-"&amp;N2-1&amp;")"</f>
        <v>No. of Filled Post                           (as on 1-8-2024)</v>
      </c>
      <c r="M7" s="239"/>
      <c r="N7" s="239"/>
      <c r="O7" s="239" t="str">
        <f>"No. of Vacant Post             (as on 1-8-"&amp;N2-1&amp;")"</f>
        <v>No. of Vacant Post             (as on 1-8-2024)</v>
      </c>
      <c r="P7" s="239"/>
      <c r="Q7" s="239"/>
      <c r="R7" s="202" t="s">
        <v>199</v>
      </c>
      <c r="S7" s="203"/>
      <c r="T7" s="203"/>
      <c r="U7" s="203"/>
      <c r="V7" s="203"/>
      <c r="W7" s="204"/>
      <c r="X7" s="213" t="s">
        <v>178</v>
      </c>
      <c r="Y7" s="214"/>
      <c r="Z7" s="189" t="s">
        <v>10</v>
      </c>
      <c r="AA7" s="189" t="s">
        <v>11</v>
      </c>
    </row>
    <row r="8" spans="1:27" ht="128.25" customHeight="1">
      <c r="A8" s="187"/>
      <c r="B8" s="184"/>
      <c r="C8" s="229" t="s">
        <v>147</v>
      </c>
      <c r="D8" s="230"/>
      <c r="E8" s="230"/>
      <c r="F8" s="231"/>
      <c r="G8" s="205" t="s">
        <v>4</v>
      </c>
      <c r="H8" s="205" t="s">
        <v>5</v>
      </c>
      <c r="I8" s="176" t="s">
        <v>6</v>
      </c>
      <c r="J8" s="176" t="s">
        <v>7</v>
      </c>
      <c r="K8" s="218" t="s">
        <v>160</v>
      </c>
      <c r="L8" s="176" t="s">
        <v>6</v>
      </c>
      <c r="M8" s="176" t="s">
        <v>7</v>
      </c>
      <c r="N8" s="176" t="s">
        <v>161</v>
      </c>
      <c r="O8" s="176" t="s">
        <v>6</v>
      </c>
      <c r="P8" s="176" t="s">
        <v>7</v>
      </c>
      <c r="Q8" s="176" t="s">
        <v>162</v>
      </c>
      <c r="R8" s="176" t="s">
        <v>14</v>
      </c>
      <c r="S8" s="176" t="s">
        <v>15</v>
      </c>
      <c r="T8" s="176" t="s">
        <v>23</v>
      </c>
      <c r="U8" s="176" t="s">
        <v>40</v>
      </c>
      <c r="V8" s="176" t="s">
        <v>196</v>
      </c>
      <c r="W8" s="176" t="s">
        <v>9</v>
      </c>
      <c r="X8" s="215" t="s">
        <v>179</v>
      </c>
      <c r="Y8" s="215" t="s">
        <v>180</v>
      </c>
      <c r="Z8" s="190"/>
      <c r="AA8" s="190"/>
    </row>
    <row r="9" spans="1:27" ht="18" customHeight="1" hidden="1">
      <c r="A9" s="188"/>
      <c r="B9" s="185"/>
      <c r="C9" s="146" t="s">
        <v>13</v>
      </c>
      <c r="D9" s="182" t="s">
        <v>148</v>
      </c>
      <c r="E9" s="182"/>
      <c r="F9" s="147" t="s">
        <v>149</v>
      </c>
      <c r="G9" s="206"/>
      <c r="H9" s="206"/>
      <c r="I9" s="177"/>
      <c r="J9" s="177"/>
      <c r="K9" s="219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216"/>
      <c r="Y9" s="217"/>
      <c r="Z9" s="191"/>
      <c r="AA9" s="191"/>
    </row>
    <row r="10" spans="1:29" ht="18" customHeight="1">
      <c r="A10" s="76">
        <v>1</v>
      </c>
      <c r="B10" s="148">
        <v>2</v>
      </c>
      <c r="C10" s="59">
        <v>3</v>
      </c>
      <c r="D10" s="59">
        <v>4</v>
      </c>
      <c r="E10" s="59">
        <v>5</v>
      </c>
      <c r="F10" s="59">
        <v>5</v>
      </c>
      <c r="G10" s="153">
        <v>6</v>
      </c>
      <c r="H10" s="59">
        <v>7</v>
      </c>
      <c r="I10" s="76">
        <v>8</v>
      </c>
      <c r="J10" s="59">
        <v>9</v>
      </c>
      <c r="K10" s="59">
        <v>10</v>
      </c>
      <c r="L10" s="59">
        <v>11</v>
      </c>
      <c r="M10" s="76">
        <v>12</v>
      </c>
      <c r="N10" s="59">
        <v>13</v>
      </c>
      <c r="O10" s="59">
        <v>14</v>
      </c>
      <c r="P10" s="59">
        <v>15</v>
      </c>
      <c r="Q10" s="76">
        <v>16</v>
      </c>
      <c r="R10" s="59">
        <v>17</v>
      </c>
      <c r="S10" s="59">
        <v>18</v>
      </c>
      <c r="T10" s="59">
        <v>19</v>
      </c>
      <c r="U10" s="76">
        <v>20</v>
      </c>
      <c r="V10" s="59">
        <v>21</v>
      </c>
      <c r="W10" s="59">
        <v>22</v>
      </c>
      <c r="X10" s="59">
        <v>23</v>
      </c>
      <c r="Y10" s="76">
        <v>24</v>
      </c>
      <c r="Z10" s="59">
        <v>25</v>
      </c>
      <c r="AA10" s="59">
        <v>26</v>
      </c>
      <c r="AB10" s="59">
        <v>27</v>
      </c>
      <c r="AC10" s="76">
        <v>28</v>
      </c>
    </row>
    <row r="11" spans="1:29" ht="24">
      <c r="A11" s="60">
        <v>1</v>
      </c>
      <c r="B11" s="173" t="s">
        <v>210</v>
      </c>
      <c r="C11" s="97">
        <v>23</v>
      </c>
      <c r="D11" s="157">
        <v>56900</v>
      </c>
      <c r="E11" s="97" t="s">
        <v>17</v>
      </c>
      <c r="F11" s="157" t="s">
        <v>204</v>
      </c>
      <c r="G11" s="154"/>
      <c r="H11" s="57"/>
      <c r="I11" s="57"/>
      <c r="J11" s="57"/>
      <c r="K11" s="61">
        <f aca="true" t="shared" si="0" ref="K11:K26">I11+J11</f>
        <v>0</v>
      </c>
      <c r="L11" s="57"/>
      <c r="M11" s="57"/>
      <c r="N11" s="62">
        <f>L11+M11</f>
        <v>0</v>
      </c>
      <c r="O11" s="62">
        <f>I11-L11</f>
        <v>0</v>
      </c>
      <c r="P11" s="62">
        <f>J11-M11</f>
        <v>0</v>
      </c>
      <c r="Q11" s="62">
        <f>O11+P11</f>
        <v>0</v>
      </c>
      <c r="R11" s="57"/>
      <c r="S11" s="57"/>
      <c r="T11" s="57"/>
      <c r="U11" s="57"/>
      <c r="V11" s="57"/>
      <c r="W11" s="62">
        <f>SUM(R11:V11)</f>
        <v>0</v>
      </c>
      <c r="X11" s="57"/>
      <c r="Y11" s="57"/>
      <c r="Z11" s="57"/>
      <c r="AA11" s="57"/>
      <c r="AC11" s="95">
        <f>ROUND((D11+F11)*0.4,0)</f>
        <v>94960</v>
      </c>
    </row>
    <row r="12" spans="1:29" ht="15.75" customHeight="1">
      <c r="A12" s="60">
        <v>2</v>
      </c>
      <c r="B12" s="173" t="s">
        <v>211</v>
      </c>
      <c r="C12" s="97" t="s">
        <v>175</v>
      </c>
      <c r="D12" s="157" t="s">
        <v>176</v>
      </c>
      <c r="E12" s="97" t="s">
        <v>17</v>
      </c>
      <c r="F12" s="157" t="s">
        <v>205</v>
      </c>
      <c r="G12" s="154"/>
      <c r="H12" s="57"/>
      <c r="I12" s="57"/>
      <c r="J12" s="57"/>
      <c r="K12" s="61">
        <f t="shared" si="0"/>
        <v>0</v>
      </c>
      <c r="L12" s="57"/>
      <c r="M12" s="57"/>
      <c r="N12" s="62">
        <f aca="true" t="shared" si="1" ref="N12:N26">L12+M12</f>
        <v>0</v>
      </c>
      <c r="O12" s="62">
        <f aca="true" t="shared" si="2" ref="O12:O26">I12-L12</f>
        <v>0</v>
      </c>
      <c r="P12" s="62">
        <f aca="true" t="shared" si="3" ref="P12:P26">J12-M12</f>
        <v>0</v>
      </c>
      <c r="Q12" s="62">
        <f aca="true" t="shared" si="4" ref="Q12:Q26">O12+P12</f>
        <v>0</v>
      </c>
      <c r="R12" s="57"/>
      <c r="S12" s="57"/>
      <c r="T12" s="57"/>
      <c r="U12" s="57"/>
      <c r="V12" s="57"/>
      <c r="W12" s="62">
        <f aca="true" t="shared" si="5" ref="W12:W26">SUM(R12:V12)</f>
        <v>0</v>
      </c>
      <c r="X12" s="57"/>
      <c r="Y12" s="57"/>
      <c r="Z12" s="57"/>
      <c r="AA12" s="57"/>
      <c r="AB12" s="58" t="s">
        <v>43</v>
      </c>
      <c r="AC12" s="95">
        <f aca="true" t="shared" si="6" ref="AC12:AC26">ROUND((D12+F12)*0.4,0)</f>
        <v>61400</v>
      </c>
    </row>
    <row r="13" spans="1:29" ht="14.25" customHeight="1">
      <c r="A13" s="60">
        <v>3</v>
      </c>
      <c r="B13" s="173" t="s">
        <v>212</v>
      </c>
      <c r="C13" s="97">
        <v>16</v>
      </c>
      <c r="D13" s="157">
        <v>36400</v>
      </c>
      <c r="E13" s="97" t="s">
        <v>17</v>
      </c>
      <c r="F13" s="157" t="s">
        <v>206</v>
      </c>
      <c r="G13" s="154"/>
      <c r="H13" s="57"/>
      <c r="I13" s="57"/>
      <c r="J13" s="57"/>
      <c r="K13" s="61">
        <f t="shared" si="0"/>
        <v>0</v>
      </c>
      <c r="L13" s="57"/>
      <c r="M13" s="57"/>
      <c r="N13" s="62">
        <f t="shared" si="1"/>
        <v>0</v>
      </c>
      <c r="O13" s="62">
        <f t="shared" si="2"/>
        <v>0</v>
      </c>
      <c r="P13" s="62">
        <f t="shared" si="3"/>
        <v>0</v>
      </c>
      <c r="Q13" s="62">
        <f t="shared" si="4"/>
        <v>0</v>
      </c>
      <c r="R13" s="57"/>
      <c r="S13" s="57"/>
      <c r="T13" s="57"/>
      <c r="U13" s="57"/>
      <c r="V13" s="57"/>
      <c r="W13" s="62">
        <f t="shared" si="5"/>
        <v>0</v>
      </c>
      <c r="X13" s="57"/>
      <c r="Y13" s="57"/>
      <c r="Z13" s="57"/>
      <c r="AA13" s="57"/>
      <c r="AC13" s="95">
        <f t="shared" si="6"/>
        <v>60840</v>
      </c>
    </row>
    <row r="14" spans="1:29" ht="15">
      <c r="A14" s="60">
        <v>4</v>
      </c>
      <c r="B14" s="149" t="s">
        <v>173</v>
      </c>
      <c r="C14" s="97">
        <v>16</v>
      </c>
      <c r="D14" s="157">
        <v>36400</v>
      </c>
      <c r="E14" s="97" t="s">
        <v>17</v>
      </c>
      <c r="F14" s="157" t="s">
        <v>206</v>
      </c>
      <c r="G14" s="154"/>
      <c r="H14" s="57"/>
      <c r="I14" s="57"/>
      <c r="J14" s="57"/>
      <c r="K14" s="61">
        <f t="shared" si="0"/>
        <v>0</v>
      </c>
      <c r="L14" s="57"/>
      <c r="M14" s="57"/>
      <c r="N14" s="62">
        <f t="shared" si="1"/>
        <v>0</v>
      </c>
      <c r="O14" s="62">
        <f t="shared" si="2"/>
        <v>0</v>
      </c>
      <c r="P14" s="62">
        <f t="shared" si="3"/>
        <v>0</v>
      </c>
      <c r="Q14" s="62">
        <f t="shared" si="4"/>
        <v>0</v>
      </c>
      <c r="R14" s="57"/>
      <c r="S14" s="57"/>
      <c r="T14" s="57"/>
      <c r="U14" s="57"/>
      <c r="V14" s="57"/>
      <c r="W14" s="62">
        <f t="shared" si="5"/>
        <v>0</v>
      </c>
      <c r="X14" s="57"/>
      <c r="Y14" s="57"/>
      <c r="Z14" s="57"/>
      <c r="AA14" s="57"/>
      <c r="AC14" s="95">
        <f t="shared" si="6"/>
        <v>60840</v>
      </c>
    </row>
    <row r="15" spans="1:29" ht="24">
      <c r="A15" s="60">
        <v>5</v>
      </c>
      <c r="B15" s="173" t="s">
        <v>213</v>
      </c>
      <c r="C15" s="97">
        <v>16</v>
      </c>
      <c r="D15" s="157">
        <v>36400</v>
      </c>
      <c r="E15" s="97" t="s">
        <v>17</v>
      </c>
      <c r="F15" s="157" t="s">
        <v>206</v>
      </c>
      <c r="G15" s="154"/>
      <c r="H15" s="57"/>
      <c r="I15" s="57"/>
      <c r="J15" s="57"/>
      <c r="K15" s="61">
        <f t="shared" si="0"/>
        <v>0</v>
      </c>
      <c r="L15" s="57"/>
      <c r="M15" s="57"/>
      <c r="N15" s="62">
        <f t="shared" si="1"/>
        <v>0</v>
      </c>
      <c r="O15" s="62">
        <f t="shared" si="2"/>
        <v>0</v>
      </c>
      <c r="P15" s="62">
        <f t="shared" si="3"/>
        <v>0</v>
      </c>
      <c r="Q15" s="62">
        <f t="shared" si="4"/>
        <v>0</v>
      </c>
      <c r="R15" s="57"/>
      <c r="S15" s="57"/>
      <c r="T15" s="57"/>
      <c r="U15" s="57"/>
      <c r="V15" s="57"/>
      <c r="W15" s="62">
        <f t="shared" si="5"/>
        <v>0</v>
      </c>
      <c r="X15" s="57"/>
      <c r="Y15" s="57"/>
      <c r="Z15" s="57"/>
      <c r="AA15" s="57"/>
      <c r="AC15" s="95">
        <f t="shared" si="6"/>
        <v>60840</v>
      </c>
    </row>
    <row r="16" spans="1:29" ht="15">
      <c r="A16" s="60">
        <v>6</v>
      </c>
      <c r="B16" s="149" t="s">
        <v>170</v>
      </c>
      <c r="C16" s="97">
        <v>10</v>
      </c>
      <c r="D16" s="157">
        <v>20600</v>
      </c>
      <c r="E16" s="97" t="s">
        <v>17</v>
      </c>
      <c r="F16" s="157" t="s">
        <v>207</v>
      </c>
      <c r="G16" s="154"/>
      <c r="H16" s="57"/>
      <c r="I16" s="57"/>
      <c r="J16" s="57"/>
      <c r="K16" s="61">
        <f t="shared" si="0"/>
        <v>0</v>
      </c>
      <c r="L16" s="57"/>
      <c r="M16" s="57"/>
      <c r="N16" s="62">
        <f t="shared" si="1"/>
        <v>0</v>
      </c>
      <c r="O16" s="62">
        <f t="shared" si="2"/>
        <v>0</v>
      </c>
      <c r="P16" s="62">
        <f t="shared" si="3"/>
        <v>0</v>
      </c>
      <c r="Q16" s="62">
        <f t="shared" si="4"/>
        <v>0</v>
      </c>
      <c r="R16" s="57"/>
      <c r="S16" s="57"/>
      <c r="T16" s="57"/>
      <c r="U16" s="57"/>
      <c r="V16" s="57"/>
      <c r="W16" s="62">
        <f t="shared" si="5"/>
        <v>0</v>
      </c>
      <c r="X16" s="57"/>
      <c r="Y16" s="57"/>
      <c r="Z16" s="57"/>
      <c r="AA16" s="57"/>
      <c r="AB16" s="58" t="s">
        <v>42</v>
      </c>
      <c r="AC16" s="95">
        <f t="shared" si="6"/>
        <v>34440</v>
      </c>
    </row>
    <row r="17" spans="1:29" ht="15">
      <c r="A17" s="60">
        <v>7</v>
      </c>
      <c r="B17" s="149" t="s">
        <v>171</v>
      </c>
      <c r="C17" s="97">
        <v>10</v>
      </c>
      <c r="D17" s="157">
        <v>20600</v>
      </c>
      <c r="E17" s="97" t="s">
        <v>17</v>
      </c>
      <c r="F17" s="157" t="s">
        <v>207</v>
      </c>
      <c r="G17" s="154"/>
      <c r="H17" s="57"/>
      <c r="I17" s="57"/>
      <c r="J17" s="57"/>
      <c r="K17" s="61">
        <f>I17+J17</f>
        <v>0</v>
      </c>
      <c r="L17" s="57"/>
      <c r="M17" s="57"/>
      <c r="N17" s="62">
        <f>L17+M17</f>
        <v>0</v>
      </c>
      <c r="O17" s="62">
        <f>I17-L17</f>
        <v>0</v>
      </c>
      <c r="P17" s="62">
        <f>J17-M17</f>
        <v>0</v>
      </c>
      <c r="Q17" s="62">
        <f>O17+P17</f>
        <v>0</v>
      </c>
      <c r="R17" s="57"/>
      <c r="S17" s="57"/>
      <c r="T17" s="57"/>
      <c r="U17" s="57"/>
      <c r="V17" s="57"/>
      <c r="W17" s="62">
        <f>SUM(R17:V17)</f>
        <v>0</v>
      </c>
      <c r="X17" s="57"/>
      <c r="Y17" s="57"/>
      <c r="Z17" s="57"/>
      <c r="AA17" s="57"/>
      <c r="AB17" s="58" t="s">
        <v>42</v>
      </c>
      <c r="AC17" s="95">
        <f t="shared" si="6"/>
        <v>34440</v>
      </c>
    </row>
    <row r="18" spans="1:29" ht="15">
      <c r="A18" s="60">
        <v>8</v>
      </c>
      <c r="B18" s="149" t="s">
        <v>187</v>
      </c>
      <c r="C18" s="97">
        <v>10</v>
      </c>
      <c r="D18" s="157">
        <v>20600</v>
      </c>
      <c r="E18" s="97" t="s">
        <v>17</v>
      </c>
      <c r="F18" s="157" t="s">
        <v>207</v>
      </c>
      <c r="G18" s="154"/>
      <c r="H18" s="57"/>
      <c r="I18" s="57"/>
      <c r="J18" s="57"/>
      <c r="K18" s="61">
        <f>I18+J18</f>
        <v>0</v>
      </c>
      <c r="L18" s="57"/>
      <c r="M18" s="57"/>
      <c r="N18" s="62">
        <f>L18+M18</f>
        <v>0</v>
      </c>
      <c r="O18" s="62">
        <f>I18-L18</f>
        <v>0</v>
      </c>
      <c r="P18" s="62">
        <f>J18-M18</f>
        <v>0</v>
      </c>
      <c r="Q18" s="62">
        <f>O18+P18</f>
        <v>0</v>
      </c>
      <c r="R18" s="57"/>
      <c r="S18" s="57"/>
      <c r="T18" s="57"/>
      <c r="U18" s="57"/>
      <c r="V18" s="57"/>
      <c r="W18" s="62">
        <f>SUM(R18:V18)</f>
        <v>0</v>
      </c>
      <c r="X18" s="57"/>
      <c r="Y18" s="57"/>
      <c r="Z18" s="57"/>
      <c r="AA18" s="57"/>
      <c r="AB18" s="58" t="s">
        <v>42</v>
      </c>
      <c r="AC18" s="95">
        <f>ROUND((D18+F18)*0.4,0)</f>
        <v>34440</v>
      </c>
    </row>
    <row r="19" spans="1:29" ht="17.25" customHeight="1">
      <c r="A19" s="60">
        <v>9</v>
      </c>
      <c r="B19" s="149" t="s">
        <v>19</v>
      </c>
      <c r="C19" s="97">
        <v>8</v>
      </c>
      <c r="D19" s="157">
        <v>19500</v>
      </c>
      <c r="E19" s="97" t="s">
        <v>17</v>
      </c>
      <c r="F19" s="157" t="s">
        <v>208</v>
      </c>
      <c r="G19" s="154"/>
      <c r="H19" s="57"/>
      <c r="I19" s="57"/>
      <c r="J19" s="57"/>
      <c r="K19" s="61">
        <f t="shared" si="0"/>
        <v>0</v>
      </c>
      <c r="L19" s="57"/>
      <c r="M19" s="57"/>
      <c r="N19" s="62">
        <f t="shared" si="1"/>
        <v>0</v>
      </c>
      <c r="O19" s="62">
        <f t="shared" si="2"/>
        <v>0</v>
      </c>
      <c r="P19" s="62">
        <f t="shared" si="3"/>
        <v>0</v>
      </c>
      <c r="Q19" s="62">
        <f t="shared" si="4"/>
        <v>0</v>
      </c>
      <c r="R19" s="57"/>
      <c r="S19" s="57"/>
      <c r="T19" s="57"/>
      <c r="U19" s="57"/>
      <c r="V19" s="57"/>
      <c r="W19" s="62">
        <f t="shared" si="5"/>
        <v>0</v>
      </c>
      <c r="X19" s="57"/>
      <c r="Y19" s="57"/>
      <c r="Z19" s="57"/>
      <c r="AA19" s="57"/>
      <c r="AC19" s="95">
        <f t="shared" si="6"/>
        <v>32600</v>
      </c>
    </row>
    <row r="20" spans="1:29" ht="15">
      <c r="A20" s="60">
        <v>10</v>
      </c>
      <c r="B20" s="149" t="s">
        <v>20</v>
      </c>
      <c r="C20" s="97">
        <v>2</v>
      </c>
      <c r="D20" s="157">
        <v>15900</v>
      </c>
      <c r="E20" s="97" t="s">
        <v>17</v>
      </c>
      <c r="F20" s="157" t="s">
        <v>219</v>
      </c>
      <c r="G20" s="154"/>
      <c r="H20" s="57"/>
      <c r="I20" s="57"/>
      <c r="J20" s="57"/>
      <c r="K20" s="61">
        <f t="shared" si="0"/>
        <v>0</v>
      </c>
      <c r="L20" s="57"/>
      <c r="M20" s="57"/>
      <c r="N20" s="62">
        <f t="shared" si="1"/>
        <v>0</v>
      </c>
      <c r="O20" s="62">
        <f t="shared" si="2"/>
        <v>0</v>
      </c>
      <c r="P20" s="62">
        <f t="shared" si="3"/>
        <v>0</v>
      </c>
      <c r="Q20" s="62">
        <f t="shared" si="4"/>
        <v>0</v>
      </c>
      <c r="R20" s="57"/>
      <c r="S20" s="57"/>
      <c r="T20" s="57"/>
      <c r="U20" s="57"/>
      <c r="V20" s="57"/>
      <c r="W20" s="62">
        <f t="shared" si="5"/>
        <v>0</v>
      </c>
      <c r="X20" s="57"/>
      <c r="Y20" s="57"/>
      <c r="Z20" s="57"/>
      <c r="AA20" s="57"/>
      <c r="AC20" s="95">
        <f t="shared" si="6"/>
        <v>26520</v>
      </c>
    </row>
    <row r="21" spans="1:29" ht="15">
      <c r="A21" s="60">
        <v>11</v>
      </c>
      <c r="B21" s="149" t="s">
        <v>21</v>
      </c>
      <c r="C21" s="97">
        <v>1</v>
      </c>
      <c r="D21" s="157">
        <v>15700</v>
      </c>
      <c r="E21" s="97" t="s">
        <v>17</v>
      </c>
      <c r="F21" s="157" t="s">
        <v>209</v>
      </c>
      <c r="G21" s="154"/>
      <c r="H21" s="57"/>
      <c r="I21" s="57"/>
      <c r="J21" s="57"/>
      <c r="K21" s="61">
        <f t="shared" si="0"/>
        <v>0</v>
      </c>
      <c r="L21" s="57"/>
      <c r="M21" s="57"/>
      <c r="N21" s="62">
        <f t="shared" si="1"/>
        <v>0</v>
      </c>
      <c r="O21" s="62">
        <f t="shared" si="2"/>
        <v>0</v>
      </c>
      <c r="P21" s="62">
        <f t="shared" si="3"/>
        <v>0</v>
      </c>
      <c r="Q21" s="62">
        <f t="shared" si="4"/>
        <v>0</v>
      </c>
      <c r="R21" s="57"/>
      <c r="S21" s="57"/>
      <c r="T21" s="57"/>
      <c r="U21" s="57"/>
      <c r="V21" s="57"/>
      <c r="W21" s="62">
        <f t="shared" si="5"/>
        <v>0</v>
      </c>
      <c r="X21" s="57"/>
      <c r="Y21" s="57"/>
      <c r="Z21" s="57"/>
      <c r="AA21" s="57"/>
      <c r="AC21" s="95">
        <f t="shared" si="6"/>
        <v>26280</v>
      </c>
    </row>
    <row r="22" spans="1:29" ht="15">
      <c r="A22" s="129">
        <v>12</v>
      </c>
      <c r="B22" s="150" t="s">
        <v>22</v>
      </c>
      <c r="C22" s="97">
        <v>1</v>
      </c>
      <c r="D22" s="157">
        <v>15700</v>
      </c>
      <c r="E22" s="97" t="s">
        <v>17</v>
      </c>
      <c r="F22" s="157" t="s">
        <v>209</v>
      </c>
      <c r="G22" s="155"/>
      <c r="H22" s="130"/>
      <c r="I22" s="130"/>
      <c r="J22" s="130"/>
      <c r="K22" s="131">
        <f t="shared" si="0"/>
        <v>0</v>
      </c>
      <c r="L22" s="130"/>
      <c r="M22" s="130"/>
      <c r="N22" s="132">
        <f t="shared" si="1"/>
        <v>0</v>
      </c>
      <c r="O22" s="132">
        <f t="shared" si="2"/>
        <v>0</v>
      </c>
      <c r="P22" s="132">
        <f t="shared" si="3"/>
        <v>0</v>
      </c>
      <c r="Q22" s="132">
        <f t="shared" si="4"/>
        <v>0</v>
      </c>
      <c r="R22" s="130"/>
      <c r="S22" s="130"/>
      <c r="T22" s="130"/>
      <c r="U22" s="130"/>
      <c r="V22" s="130"/>
      <c r="W22" s="132">
        <f t="shared" si="5"/>
        <v>0</v>
      </c>
      <c r="X22" s="130"/>
      <c r="Y22" s="130"/>
      <c r="Z22" s="130"/>
      <c r="AA22" s="130"/>
      <c r="AC22" s="95">
        <f t="shared" si="6"/>
        <v>26280</v>
      </c>
    </row>
    <row r="23" spans="1:27" ht="15">
      <c r="A23" s="137"/>
      <c r="B23" s="138"/>
      <c r="C23" s="158"/>
      <c r="D23" s="159"/>
      <c r="E23" s="158"/>
      <c r="F23" s="159"/>
      <c r="G23" s="139"/>
      <c r="H23" s="139"/>
      <c r="I23" s="139"/>
      <c r="J23" s="139"/>
      <c r="K23" s="140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41"/>
    </row>
    <row r="24" spans="1:29" ht="13.5" customHeight="1">
      <c r="A24" s="133">
        <v>13</v>
      </c>
      <c r="B24" s="151" t="s">
        <v>174</v>
      </c>
      <c r="C24" s="97">
        <v>10</v>
      </c>
      <c r="D24" s="157">
        <v>20600</v>
      </c>
      <c r="E24" s="97" t="s">
        <v>17</v>
      </c>
      <c r="F24" s="157" t="s">
        <v>207</v>
      </c>
      <c r="G24" s="156"/>
      <c r="H24" s="134"/>
      <c r="I24" s="134"/>
      <c r="J24" s="134"/>
      <c r="K24" s="135">
        <f>I24+J24</f>
        <v>0</v>
      </c>
      <c r="L24" s="134"/>
      <c r="M24" s="134"/>
      <c r="N24" s="136">
        <f>L24+M24</f>
        <v>0</v>
      </c>
      <c r="O24" s="136">
        <f>I24-L24</f>
        <v>0</v>
      </c>
      <c r="P24" s="136">
        <f>J24-M24</f>
        <v>0</v>
      </c>
      <c r="Q24" s="136">
        <f>O24+P24</f>
        <v>0</v>
      </c>
      <c r="R24" s="134"/>
      <c r="S24" s="134"/>
      <c r="T24" s="134"/>
      <c r="U24" s="134"/>
      <c r="V24" s="134"/>
      <c r="W24" s="136">
        <f>SUM(R24:V24)</f>
        <v>0</v>
      </c>
      <c r="X24" s="134"/>
      <c r="Y24" s="134"/>
      <c r="Z24" s="134"/>
      <c r="AA24" s="134"/>
      <c r="AB24" s="58" t="s">
        <v>42</v>
      </c>
      <c r="AC24" s="95">
        <f>ROUND((D24+F24)*0.4,0)</f>
        <v>34440</v>
      </c>
    </row>
    <row r="25" spans="1:29" ht="15">
      <c r="A25" s="60">
        <v>14</v>
      </c>
      <c r="B25" s="152" t="s">
        <v>172</v>
      </c>
      <c r="C25" s="97">
        <v>1</v>
      </c>
      <c r="D25" s="157">
        <v>15700</v>
      </c>
      <c r="E25" s="97" t="s">
        <v>17</v>
      </c>
      <c r="F25" s="157" t="s">
        <v>209</v>
      </c>
      <c r="G25" s="154"/>
      <c r="H25" s="57"/>
      <c r="I25" s="57"/>
      <c r="J25" s="57"/>
      <c r="K25" s="61">
        <f>I25+J25</f>
        <v>0</v>
      </c>
      <c r="L25" s="57"/>
      <c r="M25" s="57"/>
      <c r="N25" s="62">
        <f>L25+M25</f>
        <v>0</v>
      </c>
      <c r="O25" s="62">
        <f>I25-L25</f>
        <v>0</v>
      </c>
      <c r="P25" s="62">
        <f>J25-M25</f>
        <v>0</v>
      </c>
      <c r="Q25" s="62">
        <f>O25+P25</f>
        <v>0</v>
      </c>
      <c r="R25" s="57"/>
      <c r="S25" s="57"/>
      <c r="T25" s="57"/>
      <c r="U25" s="57"/>
      <c r="V25" s="57"/>
      <c r="W25" s="62">
        <f>SUM(R25:V25)</f>
        <v>0</v>
      </c>
      <c r="X25" s="57"/>
      <c r="Y25" s="57"/>
      <c r="Z25" s="57"/>
      <c r="AA25" s="57"/>
      <c r="AC25" s="95">
        <f>ROUND((D25+F25)*0.4,0)</f>
        <v>26280</v>
      </c>
    </row>
    <row r="26" spans="1:29" ht="15">
      <c r="A26" s="60">
        <v>15</v>
      </c>
      <c r="B26" s="152" t="s">
        <v>169</v>
      </c>
      <c r="C26" s="97">
        <v>1</v>
      </c>
      <c r="D26" s="157">
        <v>15700</v>
      </c>
      <c r="E26" s="97" t="s">
        <v>17</v>
      </c>
      <c r="F26" s="157" t="s">
        <v>209</v>
      </c>
      <c r="G26" s="154"/>
      <c r="H26" s="57"/>
      <c r="I26" s="57"/>
      <c r="J26" s="57"/>
      <c r="K26" s="61">
        <f t="shared" si="0"/>
        <v>0</v>
      </c>
      <c r="L26" s="57"/>
      <c r="M26" s="57"/>
      <c r="N26" s="62">
        <f t="shared" si="1"/>
        <v>0</v>
      </c>
      <c r="O26" s="62">
        <f t="shared" si="2"/>
        <v>0</v>
      </c>
      <c r="P26" s="62">
        <f t="shared" si="3"/>
        <v>0</v>
      </c>
      <c r="Q26" s="62">
        <f t="shared" si="4"/>
        <v>0</v>
      </c>
      <c r="R26" s="57"/>
      <c r="S26" s="57"/>
      <c r="T26" s="57"/>
      <c r="U26" s="57"/>
      <c r="V26" s="57"/>
      <c r="W26" s="62">
        <f t="shared" si="5"/>
        <v>0</v>
      </c>
      <c r="X26" s="57"/>
      <c r="Y26" s="57"/>
      <c r="Z26" s="57"/>
      <c r="AA26" s="57"/>
      <c r="AC26" s="95">
        <f t="shared" si="6"/>
        <v>26280</v>
      </c>
    </row>
    <row r="27" spans="1:29" ht="21.75" customHeight="1">
      <c r="A27" s="60"/>
      <c r="B27" s="226" t="s">
        <v>9</v>
      </c>
      <c r="C27" s="227"/>
      <c r="D27" s="227"/>
      <c r="E27" s="227"/>
      <c r="F27" s="228"/>
      <c r="G27" s="62">
        <f aca="true" t="shared" si="7" ref="G27:AC27">SUM(G11:G26)</f>
        <v>0</v>
      </c>
      <c r="H27" s="62">
        <f t="shared" si="7"/>
        <v>0</v>
      </c>
      <c r="I27" s="62">
        <f t="shared" si="7"/>
        <v>0</v>
      </c>
      <c r="J27" s="62">
        <f t="shared" si="7"/>
        <v>0</v>
      </c>
      <c r="K27" s="61">
        <f t="shared" si="7"/>
        <v>0</v>
      </c>
      <c r="L27" s="62">
        <f t="shared" si="7"/>
        <v>0</v>
      </c>
      <c r="M27" s="62">
        <f t="shared" si="7"/>
        <v>0</v>
      </c>
      <c r="N27" s="62">
        <f t="shared" si="7"/>
        <v>0</v>
      </c>
      <c r="O27" s="62">
        <f t="shared" si="7"/>
        <v>0</v>
      </c>
      <c r="P27" s="62">
        <f t="shared" si="7"/>
        <v>0</v>
      </c>
      <c r="Q27" s="62">
        <f t="shared" si="7"/>
        <v>0</v>
      </c>
      <c r="R27" s="62">
        <f t="shared" si="7"/>
        <v>0</v>
      </c>
      <c r="S27" s="62">
        <f t="shared" si="7"/>
        <v>0</v>
      </c>
      <c r="T27" s="62">
        <f t="shared" si="7"/>
        <v>0</v>
      </c>
      <c r="U27" s="62">
        <f t="shared" si="7"/>
        <v>0</v>
      </c>
      <c r="V27" s="62">
        <f t="shared" si="7"/>
        <v>0</v>
      </c>
      <c r="W27" s="75">
        <f t="shared" si="7"/>
        <v>0</v>
      </c>
      <c r="X27" s="75">
        <f t="shared" si="7"/>
        <v>0</v>
      </c>
      <c r="Y27" s="75">
        <f t="shared" si="7"/>
        <v>0</v>
      </c>
      <c r="Z27" s="75">
        <f t="shared" si="7"/>
        <v>0</v>
      </c>
      <c r="AA27" s="75">
        <f t="shared" si="7"/>
        <v>0</v>
      </c>
      <c r="AB27" s="75">
        <f t="shared" si="7"/>
        <v>0</v>
      </c>
      <c r="AC27" s="75">
        <f t="shared" si="7"/>
        <v>640880</v>
      </c>
    </row>
    <row r="31" spans="23:25" ht="15">
      <c r="W31" s="93"/>
      <c r="X31" s="93"/>
      <c r="Y31" s="93"/>
    </row>
  </sheetData>
  <sheetProtection password="8D0A" sheet="1" objects="1" scenarios="1" selectLockedCells="1"/>
  <mergeCells count="48">
    <mergeCell ref="A2:M2"/>
    <mergeCell ref="G5:M5"/>
    <mergeCell ref="N5:R5"/>
    <mergeCell ref="B27:F27"/>
    <mergeCell ref="D9:E9"/>
    <mergeCell ref="C8:F8"/>
    <mergeCell ref="A5:F5"/>
    <mergeCell ref="G6:AA6"/>
    <mergeCell ref="A6:F6"/>
    <mergeCell ref="L7:N7"/>
    <mergeCell ref="O7:Q7"/>
    <mergeCell ref="C7:H7"/>
    <mergeCell ref="I7:K7"/>
    <mergeCell ref="W5:X5"/>
    <mergeCell ref="Y5:AA5"/>
    <mergeCell ref="R8:R9"/>
    <mergeCell ref="S8:S9"/>
    <mergeCell ref="G8:G9"/>
    <mergeCell ref="H8:H9"/>
    <mergeCell ref="G3:AA4"/>
    <mergeCell ref="T8:T9"/>
    <mergeCell ref="X7:Y7"/>
    <mergeCell ref="X8:X9"/>
    <mergeCell ref="Y8:Y9"/>
    <mergeCell ref="L8:L9"/>
    <mergeCell ref="M8:M9"/>
    <mergeCell ref="N8:N9"/>
    <mergeCell ref="O8:O9"/>
    <mergeCell ref="I8:I9"/>
    <mergeCell ref="J8:J9"/>
    <mergeCell ref="K8:K9"/>
    <mergeCell ref="P8:P9"/>
    <mergeCell ref="Q8:Q9"/>
    <mergeCell ref="S5:T5"/>
    <mergeCell ref="U5:V5"/>
    <mergeCell ref="A1:AA1"/>
    <mergeCell ref="B7:B9"/>
    <mergeCell ref="A7:A9"/>
    <mergeCell ref="W8:W9"/>
    <mergeCell ref="Z7:Z9"/>
    <mergeCell ref="AA7:AA9"/>
    <mergeCell ref="U8:U9"/>
    <mergeCell ref="V8:V9"/>
    <mergeCell ref="A4:C4"/>
    <mergeCell ref="A3:C3"/>
    <mergeCell ref="D3:F3"/>
    <mergeCell ref="D4:F4"/>
    <mergeCell ref="R7:W7"/>
  </mergeCells>
  <printOptions horizontalCentered="1"/>
  <pageMargins left="0.7" right="0.2" top="0.5" bottom="0.5" header="0.3" footer="0.3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N25"/>
  <sheetViews>
    <sheetView showZeros="0" view="pageBreakPreview" zoomScale="90" zoomScaleSheetLayoutView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0" sqref="C10"/>
    </sheetView>
  </sheetViews>
  <sheetFormatPr defaultColWidth="9.140625" defaultRowHeight="15"/>
  <cols>
    <col min="1" max="1" width="3.8515625" style="0" customWidth="1"/>
    <col min="2" max="2" width="29.28125" style="1" customWidth="1"/>
    <col min="3" max="7" width="5.7109375" style="1" customWidth="1"/>
    <col min="8" max="9" width="10.7109375" style="0" customWidth="1"/>
    <col min="10" max="10" width="10.00390625" style="0" customWidth="1"/>
    <col min="11" max="11" width="8.7109375" style="0" customWidth="1"/>
    <col min="12" max="12" width="32.140625" style="0" customWidth="1"/>
    <col min="13" max="13" width="9.8515625" style="0" customWidth="1"/>
    <col min="14" max="14" width="10.7109375" style="0" customWidth="1"/>
  </cols>
  <sheetData>
    <row r="1" spans="1:14" ht="19.5" customHeight="1">
      <c r="A1" s="252" t="str">
        <f>'ANNEXURE-I'!A2</f>
        <v>NUMBER STATEMENT:</v>
      </c>
      <c r="B1" s="253"/>
      <c r="C1" s="253"/>
      <c r="D1" s="253"/>
      <c r="E1" s="253"/>
      <c r="F1" s="253"/>
      <c r="G1" s="253"/>
      <c r="H1" s="253"/>
      <c r="I1" s="168">
        <f>'ANNEXURE-I'!N2</f>
        <v>2025</v>
      </c>
      <c r="J1" s="168" t="str">
        <f>'ANNEXURE-I'!O2</f>
        <v>- 2026</v>
      </c>
      <c r="K1" s="168"/>
      <c r="L1" s="168"/>
      <c r="M1" s="168"/>
      <c r="N1" s="169"/>
    </row>
    <row r="2" spans="1:14" ht="19.5" customHeight="1">
      <c r="A2" s="264" t="s">
        <v>190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9.5" customHeight="1">
      <c r="A3" s="248" t="s">
        <v>0</v>
      </c>
      <c r="B3" s="248"/>
      <c r="C3" s="106">
        <v>43</v>
      </c>
      <c r="D3" s="242" t="str">
        <f>'ANNEXURE-I'!G3</f>
        <v>41010291 /  SCHOOL EDUCATION</v>
      </c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19.5" customHeight="1">
      <c r="A4" s="248" t="s">
        <v>1</v>
      </c>
      <c r="B4" s="248"/>
      <c r="C4" s="107" t="s">
        <v>159</v>
      </c>
      <c r="D4" s="245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1:14" ht="31.5" customHeight="1">
      <c r="A5" s="249" t="str">
        <f>'ANNEXURE-I'!A5:C5</f>
        <v>IFHRMS CODE / SUB-ORDINATE OFFICE NAME &amp; PLACE</v>
      </c>
      <c r="B5" s="250"/>
      <c r="C5" s="251"/>
      <c r="D5" s="261">
        <f>'ANNEXURE-I'!G5</f>
        <v>0</v>
      </c>
      <c r="E5" s="262"/>
      <c r="F5" s="262"/>
      <c r="G5" s="262"/>
      <c r="H5" s="262"/>
      <c r="I5" s="262"/>
      <c r="J5" s="262"/>
      <c r="K5" s="262"/>
      <c r="L5" s="262"/>
      <c r="M5" s="262"/>
      <c r="N5" s="263"/>
    </row>
    <row r="6" spans="1:14" ht="19.5" customHeight="1">
      <c r="A6" s="261" t="str">
        <f>'ANNEXURE-I'!A6:C6</f>
        <v>HEAD OF ACCOUNT</v>
      </c>
      <c r="B6" s="262"/>
      <c r="C6" s="263"/>
      <c r="D6" s="255" t="str">
        <f>'ANNEXURE-II'!G9</f>
        <v>2202-05-200 AA</v>
      </c>
      <c r="E6" s="256"/>
      <c r="F6" s="256"/>
      <c r="G6" s="256"/>
      <c r="H6" s="256"/>
      <c r="I6" s="256"/>
      <c r="J6" s="256"/>
      <c r="K6" s="256"/>
      <c r="L6" s="256"/>
      <c r="M6" s="256"/>
      <c r="N6" s="257"/>
    </row>
    <row r="7" spans="1:14" ht="27.75" customHeight="1">
      <c r="A7" s="258" t="s">
        <v>41</v>
      </c>
      <c r="B7" s="258" t="s">
        <v>104</v>
      </c>
      <c r="C7" s="259" t="s">
        <v>3</v>
      </c>
      <c r="D7" s="260"/>
      <c r="E7" s="260"/>
      <c r="F7" s="260"/>
      <c r="G7" s="260"/>
      <c r="H7" s="258" t="str">
        <f>"No of Post During                "&amp;'ANNEXURE-I'!N2-1&amp;"-"&amp;'ANNEXURE-I'!N2</f>
        <v>No of Post During                2024-2025</v>
      </c>
      <c r="I7" s="258" t="str">
        <f>"No of Post During                   "&amp;'ANNEXURE-I'!N2&amp;"-"&amp;'ANNEXURE-I'!N2+1</f>
        <v>No of Post During                   2025-2026</v>
      </c>
      <c r="J7" s="258" t="s">
        <v>214</v>
      </c>
      <c r="K7" s="258" t="s">
        <v>215</v>
      </c>
      <c r="L7" s="258" t="s">
        <v>186</v>
      </c>
      <c r="M7" s="254" t="s">
        <v>184</v>
      </c>
      <c r="N7" s="254" t="s">
        <v>185</v>
      </c>
    </row>
    <row r="8" spans="1:14" ht="54.75" customHeight="1">
      <c r="A8" s="258"/>
      <c r="B8" s="258"/>
      <c r="C8" s="172" t="str">
        <f>('ANNEXURE-I'!N2-1)&amp;"-"&amp;('ANNEXURE-I'!N2)</f>
        <v>2024-2025</v>
      </c>
      <c r="D8" s="172" t="str">
        <f>('ANNEXURE-I'!N2)&amp;"-"&amp;('ANNEXURE-I'!N2+1)</f>
        <v>2025-2026</v>
      </c>
      <c r="E8" s="172" t="str">
        <f>('ANNEXURE-I'!N2+1)&amp;"-"&amp;('ANNEXURE-I'!N2+2)</f>
        <v>2026-2027</v>
      </c>
      <c r="F8" s="172" t="str">
        <f>('ANNEXURE-I'!N2+2)&amp;"-"&amp;('ANNEXURE-I'!N2+3)</f>
        <v>2027-2028</v>
      </c>
      <c r="G8" s="172" t="str">
        <f>('ANNEXURE-I'!N2+3)&amp;"-"&amp;('ANNEXURE-I'!N2+4)</f>
        <v>2028-2029</v>
      </c>
      <c r="H8" s="258"/>
      <c r="I8" s="258"/>
      <c r="J8" s="258"/>
      <c r="K8" s="258"/>
      <c r="L8" s="258"/>
      <c r="M8" s="254"/>
      <c r="N8" s="254"/>
    </row>
    <row r="9" spans="1:14" ht="19.5" customHeight="1">
      <c r="A9" s="108">
        <v>1</v>
      </c>
      <c r="B9" s="109">
        <v>2</v>
      </c>
      <c r="C9" s="108">
        <v>3</v>
      </c>
      <c r="D9" s="109">
        <v>4</v>
      </c>
      <c r="E9" s="108">
        <v>5</v>
      </c>
      <c r="F9" s="109">
        <v>6</v>
      </c>
      <c r="G9" s="108">
        <v>7</v>
      </c>
      <c r="H9" s="109">
        <v>8</v>
      </c>
      <c r="I9" s="108">
        <v>9</v>
      </c>
      <c r="J9" s="109">
        <v>10</v>
      </c>
      <c r="K9" s="108">
        <v>11</v>
      </c>
      <c r="L9" s="109">
        <v>12</v>
      </c>
      <c r="M9" s="109">
        <v>13</v>
      </c>
      <c r="N9" s="108">
        <v>14</v>
      </c>
    </row>
    <row r="10" spans="1:14" ht="31.5" customHeight="1">
      <c r="A10" s="42">
        <v>1</v>
      </c>
      <c r="B10" s="110" t="str">
        <f>'ANNEXURE-I'!B11</f>
        <v>Head Master Higher Secondary School</v>
      </c>
      <c r="C10" s="111"/>
      <c r="D10" s="111"/>
      <c r="E10" s="111"/>
      <c r="F10" s="111"/>
      <c r="G10" s="111"/>
      <c r="H10" s="111"/>
      <c r="I10" s="112">
        <f>'ANNEXURE-I'!K11</f>
        <v>0</v>
      </c>
      <c r="J10" s="113">
        <f>IF(H10&gt;I10,H10-I10,0)</f>
        <v>0</v>
      </c>
      <c r="K10" s="113">
        <f>IF(I10&gt;H10,I10-H10,0)</f>
        <v>0</v>
      </c>
      <c r="L10" s="114"/>
      <c r="M10" s="115"/>
      <c r="N10" s="115"/>
    </row>
    <row r="11" spans="1:14" ht="21.75" customHeight="1">
      <c r="A11" s="42">
        <v>2</v>
      </c>
      <c r="B11" s="110" t="str">
        <f>'ANNEXURE-I'!B12</f>
        <v>Head Master High School</v>
      </c>
      <c r="C11" s="111"/>
      <c r="D11" s="111"/>
      <c r="E11" s="111"/>
      <c r="F11" s="111"/>
      <c r="G11" s="111"/>
      <c r="H11" s="111"/>
      <c r="I11" s="112">
        <f>'ANNEXURE-I'!K12</f>
        <v>0</v>
      </c>
      <c r="J11" s="113">
        <f aca="true" t="shared" si="0" ref="J11:J21">IF(H11&gt;I11,H11-I11,0)</f>
        <v>0</v>
      </c>
      <c r="K11" s="113">
        <f aca="true" t="shared" si="1" ref="K11:K21">IF(I11&gt;H11,I11-H11,0)</f>
        <v>0</v>
      </c>
      <c r="L11" s="114"/>
      <c r="M11" s="115"/>
      <c r="N11" s="115"/>
    </row>
    <row r="12" spans="1:14" ht="21.75" customHeight="1">
      <c r="A12" s="42">
        <v>3</v>
      </c>
      <c r="B12" s="110" t="str">
        <f>'ANNEXURE-I'!B13</f>
        <v>Bachelor Of Teaching Assistant</v>
      </c>
      <c r="C12" s="111"/>
      <c r="D12" s="111"/>
      <c r="E12" s="111"/>
      <c r="F12" s="111"/>
      <c r="G12" s="111"/>
      <c r="H12" s="111"/>
      <c r="I12" s="112">
        <f>'ANNEXURE-I'!K13</f>
        <v>0</v>
      </c>
      <c r="J12" s="113">
        <f t="shared" si="0"/>
        <v>0</v>
      </c>
      <c r="K12" s="113">
        <f t="shared" si="1"/>
        <v>0</v>
      </c>
      <c r="L12" s="114"/>
      <c r="M12" s="115"/>
      <c r="N12" s="115"/>
    </row>
    <row r="13" spans="1:14" ht="21.75" customHeight="1">
      <c r="A13" s="42">
        <v>4</v>
      </c>
      <c r="B13" s="110" t="str">
        <f>'ANNEXURE-I'!B14</f>
        <v>ARABIC PANDIT(MUNSHI)</v>
      </c>
      <c r="C13" s="111"/>
      <c r="D13" s="111"/>
      <c r="E13" s="111"/>
      <c r="F13" s="111"/>
      <c r="G13" s="111"/>
      <c r="H13" s="111"/>
      <c r="I13" s="112">
        <f>'ANNEXURE-I'!K14</f>
        <v>0</v>
      </c>
      <c r="J13" s="113">
        <f t="shared" si="0"/>
        <v>0</v>
      </c>
      <c r="K13" s="113">
        <f t="shared" si="1"/>
        <v>0</v>
      </c>
      <c r="L13" s="114"/>
      <c r="M13" s="115"/>
      <c r="N13" s="115"/>
    </row>
    <row r="14" spans="1:14" ht="27" customHeight="1">
      <c r="A14" s="42">
        <v>5</v>
      </c>
      <c r="B14" s="110" t="str">
        <f>'ANNEXURE-I'!B15</f>
        <v>Bachelor Of Teaching Tamil Pandit</v>
      </c>
      <c r="C14" s="111"/>
      <c r="D14" s="111"/>
      <c r="E14" s="111"/>
      <c r="F14" s="111"/>
      <c r="G14" s="111"/>
      <c r="H14" s="111"/>
      <c r="I14" s="112">
        <f>'ANNEXURE-I'!K15</f>
        <v>0</v>
      </c>
      <c r="J14" s="113">
        <f t="shared" si="0"/>
        <v>0</v>
      </c>
      <c r="K14" s="113">
        <f t="shared" si="1"/>
        <v>0</v>
      </c>
      <c r="L14" s="114"/>
      <c r="M14" s="115"/>
      <c r="N14" s="115"/>
    </row>
    <row r="15" spans="1:14" ht="21.75" customHeight="1">
      <c r="A15" s="42">
        <v>6</v>
      </c>
      <c r="B15" s="110" t="str">
        <f>'ANNEXURE-I'!B16</f>
        <v>SECONDARY  GRADE ASSISTANT</v>
      </c>
      <c r="C15" s="111"/>
      <c r="D15" s="111"/>
      <c r="E15" s="111"/>
      <c r="F15" s="111"/>
      <c r="G15" s="111"/>
      <c r="H15" s="111"/>
      <c r="I15" s="112">
        <f>'ANNEXURE-I'!K16</f>
        <v>0</v>
      </c>
      <c r="J15" s="113">
        <f t="shared" si="0"/>
        <v>0</v>
      </c>
      <c r="K15" s="113">
        <f t="shared" si="1"/>
        <v>0</v>
      </c>
      <c r="L15" s="114"/>
      <c r="M15" s="115"/>
      <c r="N15" s="115"/>
    </row>
    <row r="16" spans="1:14" ht="21.75" customHeight="1">
      <c r="A16" s="42">
        <v>7</v>
      </c>
      <c r="B16" s="110" t="str">
        <f>'ANNEXURE-I'!B17</f>
        <v>PHYSICAL EDUCATION TEACHER</v>
      </c>
      <c r="C16" s="111"/>
      <c r="D16" s="111"/>
      <c r="E16" s="111"/>
      <c r="F16" s="111"/>
      <c r="G16" s="111"/>
      <c r="H16" s="111"/>
      <c r="I16" s="112">
        <f>'ANNEXURE-I'!K17</f>
        <v>0</v>
      </c>
      <c r="J16" s="113">
        <f t="shared" si="0"/>
        <v>0</v>
      </c>
      <c r="K16" s="113">
        <f t="shared" si="1"/>
        <v>0</v>
      </c>
      <c r="L16" s="114"/>
      <c r="M16" s="115"/>
      <c r="N16" s="115"/>
    </row>
    <row r="17" spans="1:14" ht="21.75" customHeight="1">
      <c r="A17" s="42">
        <v>8</v>
      </c>
      <c r="B17" s="110" t="str">
        <f>'ANNEXURE-I'!B18</f>
        <v>SPECIAL TEACHER (SEWING ) </v>
      </c>
      <c r="C17" s="111"/>
      <c r="D17" s="111"/>
      <c r="E17" s="111"/>
      <c r="F17" s="111"/>
      <c r="G17" s="111"/>
      <c r="H17" s="111"/>
      <c r="I17" s="112">
        <f>'ANNEXURE-I'!K18</f>
        <v>0</v>
      </c>
      <c r="J17" s="113">
        <f t="shared" si="0"/>
        <v>0</v>
      </c>
      <c r="K17" s="113">
        <f t="shared" si="1"/>
        <v>0</v>
      </c>
      <c r="L17" s="114"/>
      <c r="M17" s="115"/>
      <c r="N17" s="115"/>
    </row>
    <row r="18" spans="1:14" ht="21.75" customHeight="1">
      <c r="A18" s="42">
        <v>9</v>
      </c>
      <c r="B18" s="110" t="str">
        <f>'ANNEXURE-I'!B19</f>
        <v>JUNIOR ASSISTANT</v>
      </c>
      <c r="C18" s="111"/>
      <c r="D18" s="111"/>
      <c r="E18" s="111"/>
      <c r="F18" s="111"/>
      <c r="G18" s="111"/>
      <c r="H18" s="111"/>
      <c r="I18" s="112">
        <f>'ANNEXURE-I'!K19</f>
        <v>0</v>
      </c>
      <c r="J18" s="113">
        <f t="shared" si="0"/>
        <v>0</v>
      </c>
      <c r="K18" s="113">
        <f t="shared" si="1"/>
        <v>0</v>
      </c>
      <c r="L18" s="114"/>
      <c r="M18" s="115"/>
      <c r="N18" s="115"/>
    </row>
    <row r="19" spans="1:14" ht="21.75" customHeight="1">
      <c r="A19" s="42">
        <v>10</v>
      </c>
      <c r="B19" s="110" t="str">
        <f>'ANNEXURE-I'!B20</f>
        <v>RECORD CLERK</v>
      </c>
      <c r="C19" s="111"/>
      <c r="D19" s="111"/>
      <c r="E19" s="111"/>
      <c r="F19" s="111"/>
      <c r="G19" s="111"/>
      <c r="H19" s="111"/>
      <c r="I19" s="112">
        <f>'ANNEXURE-I'!K20</f>
        <v>0</v>
      </c>
      <c r="J19" s="113">
        <f t="shared" si="0"/>
        <v>0</v>
      </c>
      <c r="K19" s="113">
        <f t="shared" si="1"/>
        <v>0</v>
      </c>
      <c r="L19" s="114"/>
      <c r="M19" s="115"/>
      <c r="N19" s="115"/>
    </row>
    <row r="20" spans="1:14" ht="21.75" customHeight="1">
      <c r="A20" s="42">
        <v>11</v>
      </c>
      <c r="B20" s="117" t="str">
        <f>'ANNEXURE-I'!B21</f>
        <v>OFFICE ASSISTANT</v>
      </c>
      <c r="C20" s="111"/>
      <c r="D20" s="111"/>
      <c r="E20" s="111"/>
      <c r="F20" s="111"/>
      <c r="G20" s="111"/>
      <c r="H20" s="111"/>
      <c r="I20" s="112">
        <f>'ANNEXURE-I'!K21</f>
        <v>0</v>
      </c>
      <c r="J20" s="113">
        <f t="shared" si="0"/>
        <v>0</v>
      </c>
      <c r="K20" s="113">
        <f t="shared" si="1"/>
        <v>0</v>
      </c>
      <c r="L20" s="114"/>
      <c r="M20" s="115"/>
      <c r="N20" s="115"/>
    </row>
    <row r="21" spans="1:14" ht="21.75" customHeight="1">
      <c r="A21" s="116">
        <v>12</v>
      </c>
      <c r="B21" s="117" t="str">
        <f>'ANNEXURE-I'!B22</f>
        <v>WATCHMAN</v>
      </c>
      <c r="C21" s="111"/>
      <c r="D21" s="111"/>
      <c r="E21" s="111"/>
      <c r="F21" s="111"/>
      <c r="G21" s="111"/>
      <c r="H21" s="111"/>
      <c r="I21" s="112">
        <f>'ANNEXURE-I'!K22</f>
        <v>0</v>
      </c>
      <c r="J21" s="113">
        <f t="shared" si="0"/>
        <v>0</v>
      </c>
      <c r="K21" s="113">
        <f t="shared" si="1"/>
        <v>0</v>
      </c>
      <c r="L21" s="114"/>
      <c r="M21" s="115"/>
      <c r="N21" s="115"/>
    </row>
    <row r="22" spans="1:14" ht="21.75" customHeight="1">
      <c r="A22" s="118">
        <v>13</v>
      </c>
      <c r="B22" s="119" t="str">
        <f>'ANNEXURE-I'!B24</f>
        <v>AGRI CRAFT INSTRUCTOR</v>
      </c>
      <c r="C22" s="120"/>
      <c r="D22" s="120"/>
      <c r="E22" s="120"/>
      <c r="F22" s="120"/>
      <c r="G22" s="120"/>
      <c r="H22" s="120"/>
      <c r="I22" s="127">
        <f>'ANNEXURE-I'!K24</f>
        <v>0</v>
      </c>
      <c r="J22" s="128">
        <f>IF(H22&gt;I22,H22-I22,0)</f>
        <v>0</v>
      </c>
      <c r="K22" s="128">
        <f>IF(I22&gt;H22,I22-H22,0)</f>
        <v>0</v>
      </c>
      <c r="L22" s="121"/>
      <c r="M22" s="126"/>
      <c r="N22" s="126"/>
    </row>
    <row r="23" spans="1:14" ht="21.75" customHeight="1">
      <c r="A23" s="42">
        <v>14</v>
      </c>
      <c r="B23" s="110" t="str">
        <f>'ANNEXURE-I'!B25</f>
        <v>GARDENER</v>
      </c>
      <c r="C23" s="120"/>
      <c r="D23" s="120"/>
      <c r="E23" s="120"/>
      <c r="F23" s="120"/>
      <c r="G23" s="120"/>
      <c r="H23" s="120"/>
      <c r="I23" s="127">
        <f>'ANNEXURE-I'!K25</f>
        <v>0</v>
      </c>
      <c r="J23" s="128">
        <f>IF(H23&gt;I23,H23-I23,0)</f>
        <v>0</v>
      </c>
      <c r="K23" s="128">
        <f>IF(I23&gt;H23,I23-H23,0)</f>
        <v>0</v>
      </c>
      <c r="L23" s="114"/>
      <c r="M23" s="115"/>
      <c r="N23" s="115"/>
    </row>
    <row r="24" spans="1:14" ht="21.75" customHeight="1">
      <c r="A24" s="42">
        <v>15</v>
      </c>
      <c r="B24" s="110" t="str">
        <f>'ANNEXURE-I'!B26</f>
        <v>WATERMAN</v>
      </c>
      <c r="C24" s="120"/>
      <c r="D24" s="120"/>
      <c r="E24" s="120"/>
      <c r="F24" s="120"/>
      <c r="G24" s="120"/>
      <c r="H24" s="120"/>
      <c r="I24" s="127">
        <f>'ANNEXURE-I'!K26</f>
        <v>0</v>
      </c>
      <c r="J24" s="128">
        <f>IF(H24&gt;I24,H24-I24,0)</f>
        <v>0</v>
      </c>
      <c r="K24" s="128">
        <f>IF(I24&gt;H24,I24-H24,0)</f>
        <v>0</v>
      </c>
      <c r="L24" s="114"/>
      <c r="M24" s="115"/>
      <c r="N24" s="115"/>
    </row>
    <row r="25" spans="1:14" s="125" customFormat="1" ht="21" customHeight="1">
      <c r="A25" s="122"/>
      <c r="B25" s="123" t="s">
        <v>9</v>
      </c>
      <c r="C25" s="124">
        <f>SUM(C10:C24)</f>
        <v>0</v>
      </c>
      <c r="D25" s="124">
        <f aca="true" t="shared" si="2" ref="D25:N25">SUM(D10:D24)</f>
        <v>0</v>
      </c>
      <c r="E25" s="124">
        <f t="shared" si="2"/>
        <v>0</v>
      </c>
      <c r="F25" s="124">
        <f t="shared" si="2"/>
        <v>0</v>
      </c>
      <c r="G25" s="124">
        <f t="shared" si="2"/>
        <v>0</v>
      </c>
      <c r="H25" s="124">
        <f t="shared" si="2"/>
        <v>0</v>
      </c>
      <c r="I25" s="124">
        <f t="shared" si="2"/>
        <v>0</v>
      </c>
      <c r="J25" s="124">
        <f t="shared" si="2"/>
        <v>0</v>
      </c>
      <c r="K25" s="124">
        <f t="shared" si="2"/>
        <v>0</v>
      </c>
      <c r="L25" s="124"/>
      <c r="M25" s="124">
        <f t="shared" si="2"/>
        <v>0</v>
      </c>
      <c r="N25" s="124">
        <f t="shared" si="2"/>
        <v>0</v>
      </c>
    </row>
  </sheetData>
  <sheetProtection password="8D0A" sheet="1" objects="1" scenarios="1" selectLockedCells="1"/>
  <mergeCells count="19">
    <mergeCell ref="D5:N5"/>
    <mergeCell ref="A2:N2"/>
    <mergeCell ref="A3:B3"/>
    <mergeCell ref="D3:N4"/>
    <mergeCell ref="A4:B4"/>
    <mergeCell ref="A5:C5"/>
    <mergeCell ref="A1:H1"/>
    <mergeCell ref="M7:M8"/>
    <mergeCell ref="N7:N8"/>
    <mergeCell ref="D6:N6"/>
    <mergeCell ref="A7:A8"/>
    <mergeCell ref="B7:B8"/>
    <mergeCell ref="C7:G7"/>
    <mergeCell ref="H7:H8"/>
    <mergeCell ref="I7:I8"/>
    <mergeCell ref="J7:J8"/>
    <mergeCell ref="K7:K8"/>
    <mergeCell ref="L7:L8"/>
    <mergeCell ref="A6:C6"/>
  </mergeCells>
  <printOptions horizontalCentered="1"/>
  <pageMargins left="0.7" right="0.2" top="0.5" bottom="0.25" header="0.3" footer="0.3"/>
  <pageSetup horizontalDpi="300" verticalDpi="300" orientation="landscape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showZeros="0" view="pageBreakPreview" zoomScaleSheetLayoutView="100" zoomScalePageLayoutView="0" workbookViewId="0" topLeftCell="A1">
      <selection activeCell="G8" sqref="G8:K8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2" customWidth="1"/>
    <col min="4" max="4" width="2.8515625" style="2" customWidth="1"/>
    <col min="5" max="5" width="12.57421875" style="2" customWidth="1"/>
    <col min="6" max="6" width="8.140625" style="0" customWidth="1"/>
    <col min="7" max="7" width="7.57421875" style="0" customWidth="1"/>
    <col min="9" max="9" width="12.00390625" style="0" customWidth="1"/>
    <col min="10" max="10" width="8.140625" style="0" customWidth="1"/>
    <col min="11" max="11" width="12.28125" style="0" customWidth="1"/>
  </cols>
  <sheetData>
    <row r="2" spans="1:11" ht="15.75">
      <c r="A2" s="265" t="str">
        <f>'ANNEXURE-I'!A2:AA2</f>
        <v>NUMBER STATEMENT:</v>
      </c>
      <c r="B2" s="266"/>
      <c r="C2" s="266"/>
      <c r="D2" s="266"/>
      <c r="E2" s="266"/>
      <c r="F2" s="266"/>
      <c r="G2" s="164">
        <f>'ANNEXURE-I'!N2</f>
        <v>2025</v>
      </c>
      <c r="H2" s="164" t="str">
        <f>'ANNEXURE-I'!O2</f>
        <v>- 2026</v>
      </c>
      <c r="I2" s="164"/>
      <c r="J2" s="164"/>
      <c r="K2" s="165"/>
    </row>
    <row r="3" spans="1:11" ht="15.75">
      <c r="A3" s="255" t="s">
        <v>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15.75">
      <c r="A4" s="255" t="s">
        <v>37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15.75">
      <c r="A5" s="285" t="s">
        <v>151</v>
      </c>
      <c r="B5" s="286"/>
      <c r="C5" s="286"/>
      <c r="D5" s="286"/>
      <c r="E5" s="286"/>
      <c r="F5" s="286"/>
      <c r="G5" s="286"/>
      <c r="H5" s="286"/>
      <c r="I5" s="286"/>
      <c r="J5" s="286"/>
      <c r="K5" s="287"/>
    </row>
    <row r="6" spans="1:11" ht="15" customHeight="1">
      <c r="A6" s="276" t="s">
        <v>0</v>
      </c>
      <c r="B6" s="277"/>
      <c r="C6" s="277"/>
      <c r="D6" s="278"/>
      <c r="E6" s="288">
        <f>'ANNEXURE-I'!D3</f>
        <v>43</v>
      </c>
      <c r="F6" s="289"/>
      <c r="G6" s="279" t="str">
        <f>'ANNEXURE-I'!G3</f>
        <v>41010291 /  SCHOOL EDUCATION</v>
      </c>
      <c r="H6" s="280"/>
      <c r="I6" s="280"/>
      <c r="J6" s="280"/>
      <c r="K6" s="281"/>
    </row>
    <row r="7" spans="1:11" ht="15">
      <c r="A7" s="276" t="s">
        <v>1</v>
      </c>
      <c r="B7" s="277"/>
      <c r="C7" s="277"/>
      <c r="D7" s="278"/>
      <c r="E7" s="288" t="str">
        <f>'ANNEXURE-I'!D4</f>
        <v>03</v>
      </c>
      <c r="F7" s="289"/>
      <c r="G7" s="282"/>
      <c r="H7" s="283"/>
      <c r="I7" s="283"/>
      <c r="J7" s="283"/>
      <c r="K7" s="284"/>
    </row>
    <row r="8" spans="1:11" ht="16.5" customHeight="1">
      <c r="A8" s="267" t="str">
        <f>'ANNEXURE-I'!A5:C5</f>
        <v>IFHRMS CODE / SUB-ORDINATE OFFICE NAME &amp; PLACE</v>
      </c>
      <c r="B8" s="268"/>
      <c r="C8" s="268"/>
      <c r="D8" s="268"/>
      <c r="E8" s="268"/>
      <c r="F8" s="269"/>
      <c r="G8" s="270">
        <f>'ANNEXURE-I'!G5</f>
        <v>0</v>
      </c>
      <c r="H8" s="271"/>
      <c r="I8" s="271"/>
      <c r="J8" s="271"/>
      <c r="K8" s="272"/>
    </row>
    <row r="9" spans="1:11" ht="15">
      <c r="A9" s="273" t="s">
        <v>189</v>
      </c>
      <c r="B9" s="274"/>
      <c r="C9" s="274"/>
      <c r="D9" s="274"/>
      <c r="E9" s="274"/>
      <c r="F9" s="274"/>
      <c r="G9" s="275" t="s">
        <v>177</v>
      </c>
      <c r="H9" s="275"/>
      <c r="I9" s="275"/>
      <c r="J9" s="275"/>
      <c r="K9" s="275"/>
    </row>
    <row r="10" spans="1:11" ht="15">
      <c r="A10" s="77"/>
      <c r="B10" s="292" t="s">
        <v>36</v>
      </c>
      <c r="C10" s="292"/>
      <c r="D10" s="292"/>
      <c r="E10" s="292"/>
      <c r="F10" s="293" t="s">
        <v>29</v>
      </c>
      <c r="G10" s="293" t="s">
        <v>30</v>
      </c>
      <c r="H10" s="292" t="s">
        <v>34</v>
      </c>
      <c r="I10" s="292"/>
      <c r="J10" s="292" t="s">
        <v>35</v>
      </c>
      <c r="K10" s="292"/>
    </row>
    <row r="11" spans="1:11" ht="93" customHeight="1">
      <c r="A11" s="78" t="s">
        <v>12</v>
      </c>
      <c r="B11" s="77" t="s">
        <v>26</v>
      </c>
      <c r="C11" s="77" t="s">
        <v>27</v>
      </c>
      <c r="D11" s="77" t="s">
        <v>17</v>
      </c>
      <c r="E11" s="77" t="s">
        <v>28</v>
      </c>
      <c r="F11" s="293"/>
      <c r="G11" s="293"/>
      <c r="H11" s="69" t="s">
        <v>31</v>
      </c>
      <c r="I11" s="69" t="s">
        <v>32</v>
      </c>
      <c r="J11" s="69" t="s">
        <v>31</v>
      </c>
      <c r="K11" s="69" t="s">
        <v>33</v>
      </c>
    </row>
    <row r="12" spans="1:11" ht="15">
      <c r="A12" s="49">
        <v>1</v>
      </c>
      <c r="B12" s="49">
        <v>2</v>
      </c>
      <c r="C12" s="290">
        <v>3</v>
      </c>
      <c r="D12" s="290"/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</row>
    <row r="13" spans="1:11" ht="18.75" customHeight="1">
      <c r="A13" s="50">
        <v>1</v>
      </c>
      <c r="B13" s="50">
        <v>1</v>
      </c>
      <c r="C13" s="82">
        <v>15700</v>
      </c>
      <c r="D13" s="82" t="s">
        <v>17</v>
      </c>
      <c r="E13" s="174">
        <v>50000</v>
      </c>
      <c r="F13" s="50">
        <v>32850</v>
      </c>
      <c r="G13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3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3" s="50">
        <f>((F13*H13)+G13)*12</f>
        <v>0</v>
      </c>
      <c r="J13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3" s="50">
        <f>((F13*J13)+G13)*12</f>
        <v>0</v>
      </c>
    </row>
    <row r="14" spans="1:11" ht="18.75" customHeight="1">
      <c r="A14" s="50">
        <v>2</v>
      </c>
      <c r="B14" s="50">
        <v>2</v>
      </c>
      <c r="C14" s="82">
        <v>15900</v>
      </c>
      <c r="D14" s="82" t="s">
        <v>17</v>
      </c>
      <c r="E14" s="174">
        <v>50400</v>
      </c>
      <c r="F14" s="50">
        <v>33150</v>
      </c>
      <c r="G14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4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4" s="50">
        <f aca="true" t="shared" si="0" ref="I14:I46">((F14*H14)+G14)*12</f>
        <v>0</v>
      </c>
      <c r="J14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4" s="50">
        <f aca="true" t="shared" si="1" ref="K14:K46">((F14*J14)+G14)*12</f>
        <v>0</v>
      </c>
    </row>
    <row r="15" spans="1:11" ht="18.75" customHeight="1">
      <c r="A15" s="50">
        <v>3</v>
      </c>
      <c r="B15" s="50">
        <v>3</v>
      </c>
      <c r="C15" s="82">
        <v>16600</v>
      </c>
      <c r="D15" s="82" t="s">
        <v>17</v>
      </c>
      <c r="E15" s="174">
        <v>52400</v>
      </c>
      <c r="F15" s="50">
        <v>34500</v>
      </c>
      <c r="G15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5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5" s="50">
        <f t="shared" si="0"/>
        <v>0</v>
      </c>
      <c r="J15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5" s="50">
        <f t="shared" si="1"/>
        <v>0</v>
      </c>
    </row>
    <row r="16" spans="1:11" ht="18.75" customHeight="1">
      <c r="A16" s="50">
        <v>4</v>
      </c>
      <c r="B16" s="50">
        <v>4</v>
      </c>
      <c r="C16" s="82">
        <v>18000</v>
      </c>
      <c r="D16" s="82" t="s">
        <v>17</v>
      </c>
      <c r="E16" s="174">
        <v>56900</v>
      </c>
      <c r="F16" s="50">
        <v>37450</v>
      </c>
      <c r="G16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6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6" s="50">
        <f t="shared" si="0"/>
        <v>0</v>
      </c>
      <c r="J16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6" s="50">
        <f t="shared" si="1"/>
        <v>0</v>
      </c>
    </row>
    <row r="17" spans="1:11" ht="18.75" customHeight="1">
      <c r="A17" s="50">
        <v>5</v>
      </c>
      <c r="B17" s="50">
        <v>5</v>
      </c>
      <c r="C17" s="82">
        <v>18200</v>
      </c>
      <c r="D17" s="82" t="s">
        <v>17</v>
      </c>
      <c r="E17" s="174">
        <v>57900</v>
      </c>
      <c r="F17" s="50">
        <v>38050</v>
      </c>
      <c r="G17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7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7" s="50">
        <f t="shared" si="0"/>
        <v>0</v>
      </c>
      <c r="J17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7" s="50">
        <f t="shared" si="1"/>
        <v>0</v>
      </c>
    </row>
    <row r="18" spans="1:11" ht="18.75" customHeight="1">
      <c r="A18" s="50">
        <v>6</v>
      </c>
      <c r="B18" s="50">
        <v>6</v>
      </c>
      <c r="C18" s="82">
        <v>18500</v>
      </c>
      <c r="D18" s="82" t="s">
        <v>17</v>
      </c>
      <c r="E18" s="174">
        <v>58600</v>
      </c>
      <c r="F18" s="50">
        <v>38550</v>
      </c>
      <c r="G18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8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8" s="50">
        <f t="shared" si="0"/>
        <v>0</v>
      </c>
      <c r="J18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8" s="50">
        <f t="shared" si="1"/>
        <v>0</v>
      </c>
    </row>
    <row r="19" spans="1:11" ht="18.75" customHeight="1">
      <c r="A19" s="50">
        <v>7</v>
      </c>
      <c r="B19" s="50">
        <v>7</v>
      </c>
      <c r="C19" s="82">
        <v>19000</v>
      </c>
      <c r="D19" s="82" t="s">
        <v>17</v>
      </c>
      <c r="E19" s="174">
        <v>60300</v>
      </c>
      <c r="F19" s="50">
        <v>39650</v>
      </c>
      <c r="G19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19" s="50">
        <f>IF(ISERROR(MATCH(E$13:E$46,'ANNEXURE-I'!AB$11:AB$26,0)),SUMIF('ANNEXURE-I'!F$11:F$26,'ANNEXURE-II'!E$13:E$46,'ANNEXURE-I'!K$11:K$26),SUMIF('ANNEXURE-I'!AB$11:AB$26,'ANNEXURE-II'!E$13:E$46,'ANNEXURE-I'!K$11:K$26))</f>
        <v>0</v>
      </c>
      <c r="I19" s="50">
        <f t="shared" si="0"/>
        <v>0</v>
      </c>
      <c r="J19" s="50">
        <f>IF(ISERROR(MATCH(E$13:E$46,'ANNEXURE-I'!AB$11:AB$26,0)),SUMIF('ANNEXURE-I'!F$11:F$26,'ANNEXURE-II'!E$13:E$46,'ANNEXURE-I'!N$11:N$26),SUMIF('ANNEXURE-I'!AB$11:AB$26,'ANNEXURE-II'!E$13:E$46,'ANNEXURE-I'!N$11:N$26))</f>
        <v>0</v>
      </c>
      <c r="K19" s="50">
        <f t="shared" si="1"/>
        <v>0</v>
      </c>
    </row>
    <row r="20" spans="1:11" ht="18.75" customHeight="1">
      <c r="A20" s="50">
        <v>8</v>
      </c>
      <c r="B20" s="50">
        <v>8</v>
      </c>
      <c r="C20" s="82">
        <v>19500</v>
      </c>
      <c r="D20" s="82" t="s">
        <v>17</v>
      </c>
      <c r="E20" s="174">
        <v>62000</v>
      </c>
      <c r="F20" s="50">
        <v>40750</v>
      </c>
      <c r="G20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0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0" s="50">
        <f t="shared" si="0"/>
        <v>0</v>
      </c>
      <c r="J20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0" s="50">
        <f t="shared" si="1"/>
        <v>0</v>
      </c>
    </row>
    <row r="21" spans="1:11" ht="18.75" customHeight="1">
      <c r="A21" s="50">
        <v>9</v>
      </c>
      <c r="B21" s="50">
        <v>9</v>
      </c>
      <c r="C21" s="82">
        <v>20000</v>
      </c>
      <c r="D21" s="82" t="s">
        <v>17</v>
      </c>
      <c r="E21" s="174">
        <v>63600</v>
      </c>
      <c r="F21" s="50">
        <v>41800</v>
      </c>
      <c r="G21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1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1" s="50">
        <f t="shared" si="0"/>
        <v>0</v>
      </c>
      <c r="J21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1" s="50">
        <f t="shared" si="1"/>
        <v>0</v>
      </c>
    </row>
    <row r="22" spans="1:11" ht="18.75" customHeight="1">
      <c r="A22" s="50">
        <v>10</v>
      </c>
      <c r="B22" s="50">
        <v>10</v>
      </c>
      <c r="C22" s="82">
        <v>20600</v>
      </c>
      <c r="D22" s="82" t="s">
        <v>17</v>
      </c>
      <c r="E22" s="174" t="s">
        <v>42</v>
      </c>
      <c r="F22" s="50">
        <v>43050</v>
      </c>
      <c r="G22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2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2" s="50">
        <f t="shared" si="0"/>
        <v>0</v>
      </c>
      <c r="J22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2" s="50">
        <f t="shared" si="1"/>
        <v>0</v>
      </c>
    </row>
    <row r="23" spans="1:11" ht="18.75" customHeight="1">
      <c r="A23" s="50">
        <v>11</v>
      </c>
      <c r="B23" s="50">
        <v>10</v>
      </c>
      <c r="C23" s="82">
        <v>20600</v>
      </c>
      <c r="D23" s="82" t="s">
        <v>17</v>
      </c>
      <c r="E23" s="174" t="s">
        <v>217</v>
      </c>
      <c r="F23" s="50">
        <v>43050</v>
      </c>
      <c r="G23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3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3" s="50">
        <f t="shared" si="0"/>
        <v>0</v>
      </c>
      <c r="J23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3" s="50">
        <f t="shared" si="1"/>
        <v>0</v>
      </c>
    </row>
    <row r="24" spans="1:11" ht="18.75" customHeight="1">
      <c r="A24" s="50">
        <v>12</v>
      </c>
      <c r="B24" s="50">
        <v>11</v>
      </c>
      <c r="C24" s="82">
        <v>35400</v>
      </c>
      <c r="D24" s="82" t="s">
        <v>17</v>
      </c>
      <c r="E24" s="174">
        <v>112400</v>
      </c>
      <c r="F24" s="50">
        <v>73900</v>
      </c>
      <c r="G24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4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4" s="50">
        <f t="shared" si="0"/>
        <v>0</v>
      </c>
      <c r="J24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4" s="50">
        <f t="shared" si="1"/>
        <v>0</v>
      </c>
    </row>
    <row r="25" spans="1:11" ht="18.75" customHeight="1">
      <c r="A25" s="50">
        <v>13</v>
      </c>
      <c r="B25" s="50">
        <v>12</v>
      </c>
      <c r="C25" s="82">
        <v>35600</v>
      </c>
      <c r="D25" s="82" t="s">
        <v>17</v>
      </c>
      <c r="E25" s="174">
        <v>112800</v>
      </c>
      <c r="F25" s="50">
        <v>74200</v>
      </c>
      <c r="G25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5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5" s="50">
        <f t="shared" si="0"/>
        <v>0</v>
      </c>
      <c r="J25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5" s="50">
        <f t="shared" si="1"/>
        <v>0</v>
      </c>
    </row>
    <row r="26" spans="1:11" ht="18.75" customHeight="1">
      <c r="A26" s="50">
        <v>14</v>
      </c>
      <c r="B26" s="50">
        <v>13</v>
      </c>
      <c r="C26" s="82">
        <v>35900</v>
      </c>
      <c r="D26" s="82" t="s">
        <v>17</v>
      </c>
      <c r="E26" s="174">
        <v>113500</v>
      </c>
      <c r="F26" s="50">
        <v>74700</v>
      </c>
      <c r="G26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6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6" s="50">
        <f t="shared" si="0"/>
        <v>0</v>
      </c>
      <c r="J26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6" s="50">
        <f t="shared" si="1"/>
        <v>0</v>
      </c>
    </row>
    <row r="27" spans="1:11" ht="18.75" customHeight="1">
      <c r="A27" s="50">
        <v>15</v>
      </c>
      <c r="B27" s="50">
        <v>14</v>
      </c>
      <c r="C27" s="82">
        <v>36000</v>
      </c>
      <c r="D27" s="82" t="s">
        <v>17</v>
      </c>
      <c r="E27" s="174">
        <v>114000</v>
      </c>
      <c r="F27" s="50">
        <v>75000</v>
      </c>
      <c r="G27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7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7" s="50">
        <f t="shared" si="0"/>
        <v>0</v>
      </c>
      <c r="J27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7" s="50">
        <f t="shared" si="1"/>
        <v>0</v>
      </c>
    </row>
    <row r="28" spans="1:11" ht="18.75" customHeight="1">
      <c r="A28" s="50">
        <v>16</v>
      </c>
      <c r="B28" s="50">
        <v>15</v>
      </c>
      <c r="C28" s="82">
        <v>36200</v>
      </c>
      <c r="D28" s="82" t="s">
        <v>17</v>
      </c>
      <c r="E28" s="174">
        <v>114800</v>
      </c>
      <c r="F28" s="50">
        <v>75500</v>
      </c>
      <c r="G28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8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8" s="50">
        <f t="shared" si="0"/>
        <v>0</v>
      </c>
      <c r="J28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8" s="50">
        <f t="shared" si="1"/>
        <v>0</v>
      </c>
    </row>
    <row r="29" spans="1:11" ht="18.75" customHeight="1">
      <c r="A29" s="50">
        <v>17</v>
      </c>
      <c r="B29" s="50">
        <v>16</v>
      </c>
      <c r="C29" s="82">
        <v>36400</v>
      </c>
      <c r="D29" s="82" t="s">
        <v>17</v>
      </c>
      <c r="E29" s="174">
        <v>115700</v>
      </c>
      <c r="F29" s="50">
        <v>76050</v>
      </c>
      <c r="G29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29" s="50">
        <f>IF(ISERROR(MATCH(E$13:E$46,'ANNEXURE-I'!AB$11:AB$26,0)),SUMIF('ANNEXURE-I'!F$11:F$26,'ANNEXURE-II'!E$13:E$46,'ANNEXURE-I'!K$11:K$26),SUMIF('ANNEXURE-I'!AB$11:AB$26,'ANNEXURE-II'!E$13:E$46,'ANNEXURE-I'!K$11:K$26))</f>
        <v>0</v>
      </c>
      <c r="I29" s="50">
        <f t="shared" si="0"/>
        <v>0</v>
      </c>
      <c r="J29" s="50">
        <f>IF(ISERROR(MATCH(E$13:E$46,'ANNEXURE-I'!AB$11:AB$26,0)),SUMIF('ANNEXURE-I'!F$11:F$26,'ANNEXURE-II'!E$13:E$46,'ANNEXURE-I'!N$11:N$26),SUMIF('ANNEXURE-I'!AB$11:AB$26,'ANNEXURE-II'!E$13:E$46,'ANNEXURE-I'!N$11:N$26))</f>
        <v>0</v>
      </c>
      <c r="K29" s="50">
        <f t="shared" si="1"/>
        <v>0</v>
      </c>
    </row>
    <row r="30" spans="1:11" ht="18.75" customHeight="1">
      <c r="A30" s="50">
        <v>18</v>
      </c>
      <c r="B30" s="50">
        <v>17</v>
      </c>
      <c r="C30" s="82">
        <v>36700</v>
      </c>
      <c r="D30" s="82" t="s">
        <v>17</v>
      </c>
      <c r="E30" s="174">
        <v>116200</v>
      </c>
      <c r="F30" s="50">
        <v>76450</v>
      </c>
      <c r="G30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0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0" s="50">
        <f t="shared" si="0"/>
        <v>0</v>
      </c>
      <c r="J30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0" s="50">
        <f t="shared" si="1"/>
        <v>0</v>
      </c>
    </row>
    <row r="31" spans="1:11" ht="18.75" customHeight="1">
      <c r="A31" s="50">
        <v>19</v>
      </c>
      <c r="B31" s="50">
        <v>18</v>
      </c>
      <c r="C31" s="82">
        <v>36900</v>
      </c>
      <c r="D31" s="82" t="s">
        <v>17</v>
      </c>
      <c r="E31" s="174" t="s">
        <v>43</v>
      </c>
      <c r="F31" s="50">
        <v>76750</v>
      </c>
      <c r="G31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1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1" s="50">
        <f t="shared" si="0"/>
        <v>0</v>
      </c>
      <c r="J31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1" s="50">
        <f t="shared" si="1"/>
        <v>0</v>
      </c>
    </row>
    <row r="32" spans="1:11" ht="18.75" customHeight="1">
      <c r="A32" s="50">
        <v>20</v>
      </c>
      <c r="B32" s="50">
        <v>18</v>
      </c>
      <c r="C32" s="82">
        <v>36900</v>
      </c>
      <c r="D32" s="82" t="s">
        <v>17</v>
      </c>
      <c r="E32" s="174" t="s">
        <v>218</v>
      </c>
      <c r="F32" s="50">
        <v>76750</v>
      </c>
      <c r="G32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2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2" s="50">
        <f t="shared" si="0"/>
        <v>0</v>
      </c>
      <c r="J32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2" s="50">
        <f t="shared" si="1"/>
        <v>0</v>
      </c>
    </row>
    <row r="33" spans="1:11" ht="18.75" customHeight="1">
      <c r="A33" s="50">
        <v>21</v>
      </c>
      <c r="B33" s="50">
        <v>19</v>
      </c>
      <c r="C33" s="82">
        <v>37200</v>
      </c>
      <c r="D33" s="82" t="s">
        <v>17</v>
      </c>
      <c r="E33" s="174">
        <v>117600</v>
      </c>
      <c r="F33" s="50">
        <v>77400</v>
      </c>
      <c r="G33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3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3" s="50">
        <f t="shared" si="0"/>
        <v>0</v>
      </c>
      <c r="J33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3" s="50">
        <f t="shared" si="1"/>
        <v>0</v>
      </c>
    </row>
    <row r="34" spans="1:11" ht="18.75" customHeight="1">
      <c r="A34" s="50">
        <v>22</v>
      </c>
      <c r="B34" s="50">
        <v>20</v>
      </c>
      <c r="C34" s="82">
        <v>37700</v>
      </c>
      <c r="D34" s="82" t="s">
        <v>17</v>
      </c>
      <c r="E34" s="174">
        <v>119500</v>
      </c>
      <c r="F34" s="50">
        <v>78600</v>
      </c>
      <c r="G34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4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4" s="50">
        <f t="shared" si="0"/>
        <v>0</v>
      </c>
      <c r="J34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4" s="50">
        <f t="shared" si="1"/>
        <v>0</v>
      </c>
    </row>
    <row r="35" spans="1:11" ht="18.75" customHeight="1">
      <c r="A35" s="50">
        <v>23</v>
      </c>
      <c r="B35" s="50">
        <v>21</v>
      </c>
      <c r="C35" s="82">
        <v>55500</v>
      </c>
      <c r="D35" s="82" t="s">
        <v>17</v>
      </c>
      <c r="E35" s="174">
        <v>175700</v>
      </c>
      <c r="F35" s="50">
        <v>115600</v>
      </c>
      <c r="G35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5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5" s="50">
        <f t="shared" si="0"/>
        <v>0</v>
      </c>
      <c r="J35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5" s="50">
        <f t="shared" si="1"/>
        <v>0</v>
      </c>
    </row>
    <row r="36" spans="1:11" ht="18.75" customHeight="1">
      <c r="A36" s="50">
        <v>24</v>
      </c>
      <c r="B36" s="50">
        <v>22</v>
      </c>
      <c r="C36" s="82">
        <v>56100</v>
      </c>
      <c r="D36" s="82" t="s">
        <v>17</v>
      </c>
      <c r="E36" s="174">
        <v>177500</v>
      </c>
      <c r="F36" s="50">
        <v>116800</v>
      </c>
      <c r="G36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6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6" s="50">
        <f t="shared" si="0"/>
        <v>0</v>
      </c>
      <c r="J36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6" s="50">
        <f t="shared" si="1"/>
        <v>0</v>
      </c>
    </row>
    <row r="37" spans="1:11" ht="18.75" customHeight="1">
      <c r="A37" s="50">
        <v>25</v>
      </c>
      <c r="B37" s="50">
        <v>23</v>
      </c>
      <c r="C37" s="82">
        <v>56900</v>
      </c>
      <c r="D37" s="82" t="s">
        <v>17</v>
      </c>
      <c r="E37" s="174">
        <v>180500</v>
      </c>
      <c r="F37" s="50">
        <v>118700</v>
      </c>
      <c r="G37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7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7" s="50">
        <f t="shared" si="0"/>
        <v>0</v>
      </c>
      <c r="J37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7" s="50">
        <f t="shared" si="1"/>
        <v>0</v>
      </c>
    </row>
    <row r="38" spans="1:11" ht="18.75" customHeight="1">
      <c r="A38" s="50">
        <v>26</v>
      </c>
      <c r="B38" s="50">
        <v>24</v>
      </c>
      <c r="C38" s="82">
        <v>57700</v>
      </c>
      <c r="D38" s="82" t="s">
        <v>17</v>
      </c>
      <c r="E38" s="174">
        <v>182400</v>
      </c>
      <c r="F38" s="50">
        <v>120050</v>
      </c>
      <c r="G38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8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8" s="50">
        <f t="shared" si="0"/>
        <v>0</v>
      </c>
      <c r="J38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8" s="50">
        <f t="shared" si="1"/>
        <v>0</v>
      </c>
    </row>
    <row r="39" spans="1:11" ht="18.75" customHeight="1">
      <c r="A39" s="50">
        <v>27</v>
      </c>
      <c r="B39" s="50">
        <v>25</v>
      </c>
      <c r="C39" s="82">
        <v>59300</v>
      </c>
      <c r="D39" s="82" t="s">
        <v>17</v>
      </c>
      <c r="E39" s="174">
        <v>187700</v>
      </c>
      <c r="F39" s="50">
        <v>123500</v>
      </c>
      <c r="G39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39" s="50">
        <f>IF(ISERROR(MATCH(E$13:E$46,'ANNEXURE-I'!AB$11:AB$26,0)),SUMIF('ANNEXURE-I'!F$11:F$26,'ANNEXURE-II'!E$13:E$46,'ANNEXURE-I'!K$11:K$26),SUMIF('ANNEXURE-I'!AB$11:AB$26,'ANNEXURE-II'!E$13:E$46,'ANNEXURE-I'!K$11:K$26))</f>
        <v>0</v>
      </c>
      <c r="I39" s="50">
        <f t="shared" si="0"/>
        <v>0</v>
      </c>
      <c r="J39" s="50">
        <f>IF(ISERROR(MATCH(E$13:E$46,'ANNEXURE-I'!AB$11:AB$26,0)),SUMIF('ANNEXURE-I'!F$11:F$26,'ANNEXURE-II'!E$13:E$46,'ANNEXURE-I'!N$11:N$26),SUMIF('ANNEXURE-I'!AB$11:AB$26,'ANNEXURE-II'!E$13:E$46,'ANNEXURE-I'!N$11:N$26))</f>
        <v>0</v>
      </c>
      <c r="K39" s="50">
        <f t="shared" si="1"/>
        <v>0</v>
      </c>
    </row>
    <row r="40" spans="1:11" ht="18.75" customHeight="1">
      <c r="A40" s="50">
        <v>28</v>
      </c>
      <c r="B40" s="50">
        <v>26</v>
      </c>
      <c r="C40" s="82">
        <v>61900</v>
      </c>
      <c r="D40" s="82" t="s">
        <v>17</v>
      </c>
      <c r="E40" s="174">
        <v>196700</v>
      </c>
      <c r="F40" s="50">
        <v>129300</v>
      </c>
      <c r="G40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0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0" s="50">
        <f t="shared" si="0"/>
        <v>0</v>
      </c>
      <c r="J40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0" s="50">
        <f t="shared" si="1"/>
        <v>0</v>
      </c>
    </row>
    <row r="41" spans="1:11" ht="18.75" customHeight="1">
      <c r="A41" s="50">
        <v>29</v>
      </c>
      <c r="B41" s="50">
        <v>27</v>
      </c>
      <c r="C41" s="82">
        <v>62200</v>
      </c>
      <c r="D41" s="82" t="s">
        <v>17</v>
      </c>
      <c r="E41" s="174">
        <v>197200</v>
      </c>
      <c r="F41" s="50">
        <v>129700</v>
      </c>
      <c r="G41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1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1" s="50">
        <f t="shared" si="0"/>
        <v>0</v>
      </c>
      <c r="J41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1" s="50">
        <f t="shared" si="1"/>
        <v>0</v>
      </c>
    </row>
    <row r="42" spans="1:11" ht="18.75" customHeight="1">
      <c r="A42" s="50">
        <v>30</v>
      </c>
      <c r="B42" s="50">
        <v>28</v>
      </c>
      <c r="C42" s="82">
        <v>123100</v>
      </c>
      <c r="D42" s="82" t="s">
        <v>17</v>
      </c>
      <c r="E42" s="174">
        <v>215900</v>
      </c>
      <c r="F42" s="50">
        <v>169500</v>
      </c>
      <c r="G42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2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2" s="50">
        <f t="shared" si="0"/>
        <v>0</v>
      </c>
      <c r="J42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2" s="50">
        <f t="shared" si="1"/>
        <v>0</v>
      </c>
    </row>
    <row r="43" spans="1:11" ht="18.75" customHeight="1">
      <c r="A43" s="50">
        <v>31</v>
      </c>
      <c r="B43" s="50">
        <v>29</v>
      </c>
      <c r="C43" s="82">
        <v>123400</v>
      </c>
      <c r="D43" s="82" t="s">
        <v>17</v>
      </c>
      <c r="E43" s="174">
        <v>216300</v>
      </c>
      <c r="F43" s="50">
        <v>169850</v>
      </c>
      <c r="G43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3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3" s="50">
        <f t="shared" si="0"/>
        <v>0</v>
      </c>
      <c r="J43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3" s="50">
        <f t="shared" si="1"/>
        <v>0</v>
      </c>
    </row>
    <row r="44" spans="1:11" ht="18.75" customHeight="1">
      <c r="A44" s="50">
        <v>32</v>
      </c>
      <c r="B44" s="50">
        <v>30</v>
      </c>
      <c r="C44" s="82">
        <v>123600</v>
      </c>
      <c r="D44" s="82" t="s">
        <v>17</v>
      </c>
      <c r="E44" s="174">
        <v>216600</v>
      </c>
      <c r="F44" s="50">
        <v>170100</v>
      </c>
      <c r="G44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4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4" s="50">
        <f t="shared" si="0"/>
        <v>0</v>
      </c>
      <c r="J44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4" s="50">
        <f t="shared" si="1"/>
        <v>0</v>
      </c>
    </row>
    <row r="45" spans="1:11" ht="18.75" customHeight="1">
      <c r="A45" s="50">
        <v>33</v>
      </c>
      <c r="B45" s="50">
        <v>31</v>
      </c>
      <c r="C45" s="82">
        <v>125200</v>
      </c>
      <c r="D45" s="82" t="s">
        <v>17</v>
      </c>
      <c r="E45" s="174">
        <v>219800</v>
      </c>
      <c r="F45" s="50">
        <v>172500</v>
      </c>
      <c r="G45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5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5" s="50">
        <f t="shared" si="0"/>
        <v>0</v>
      </c>
      <c r="J45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5" s="50">
        <f t="shared" si="1"/>
        <v>0</v>
      </c>
    </row>
    <row r="46" spans="1:11" ht="18.75" customHeight="1">
      <c r="A46" s="50">
        <v>34</v>
      </c>
      <c r="B46" s="50">
        <v>32</v>
      </c>
      <c r="C46" s="82">
        <v>128900</v>
      </c>
      <c r="D46" s="82" t="s">
        <v>17</v>
      </c>
      <c r="E46" s="174">
        <v>225000</v>
      </c>
      <c r="F46" s="50">
        <v>176950</v>
      </c>
      <c r="G46" s="50">
        <f>IF(ISERROR(MATCH(E$13:E$46,'ANNEXURE-I'!AB$11:AB$26,0)),SUMIF('ANNEXURE-I'!F$11:F$26,'ANNEXURE-II'!E$13:E$46,'ANNEXURE-I'!G$11:G$26)+SUMIF('ANNEXURE-I'!F$11:F$26,'ANNEXURE-II'!E$13:E$46,'ANNEXURE-I'!H$11:H$26),SUMIF('ANNEXURE-I'!AB$11:AB$26,'ANNEXURE-II'!E$13:E$46,'ANNEXURE-I'!G$11:G$26)+SUMIF('ANNEXURE-I'!AB$11:AB$26,'ANNEXURE-II'!E$13:E$46,'ANNEXURE-I'!H$11:H$26))</f>
        <v>0</v>
      </c>
      <c r="H46" s="50">
        <f>IF(ISERROR(MATCH(E$13:E$46,'ANNEXURE-I'!AB$11:AB$26,0)),SUMIF('ANNEXURE-I'!F$11:F$26,'ANNEXURE-II'!E$13:E$46,'ANNEXURE-I'!K$11:K$26),SUMIF('ANNEXURE-I'!AB$11:AB$26,'ANNEXURE-II'!E$13:E$46,'ANNEXURE-I'!K$11:K$26))</f>
        <v>0</v>
      </c>
      <c r="I46" s="50">
        <f t="shared" si="0"/>
        <v>0</v>
      </c>
      <c r="J46" s="50">
        <f>IF(ISERROR(MATCH(E$13:E$46,'ANNEXURE-I'!AB$11:AB$26,0)),SUMIF('ANNEXURE-I'!F$11:F$26,'ANNEXURE-II'!E$13:E$46,'ANNEXURE-I'!N$11:N$26),SUMIF('ANNEXURE-I'!AB$11:AB$26,'ANNEXURE-II'!E$13:E$46,'ANNEXURE-I'!N$11:N$26))</f>
        <v>0</v>
      </c>
      <c r="K46" s="50">
        <f t="shared" si="1"/>
        <v>0</v>
      </c>
    </row>
    <row r="47" spans="1:11" ht="18.75" customHeight="1">
      <c r="A47" s="48"/>
      <c r="B47" s="291" t="s">
        <v>9</v>
      </c>
      <c r="C47" s="291"/>
      <c r="D47" s="291"/>
      <c r="E47" s="291"/>
      <c r="F47" s="291"/>
      <c r="G47" s="48">
        <f>SUM(G13:G46)</f>
        <v>0</v>
      </c>
      <c r="H47" s="48">
        <f>SUM(H13:H46)</f>
        <v>0</v>
      </c>
      <c r="I47" s="48">
        <f>SUM(I13:I46)</f>
        <v>0</v>
      </c>
      <c r="J47" s="48">
        <f>SUM(J13:J46)</f>
        <v>0</v>
      </c>
      <c r="K47" s="48">
        <f>SUM(K13:K46)</f>
        <v>0</v>
      </c>
    </row>
  </sheetData>
  <sheetProtection password="8D0A" sheet="1" objects="1" scenarios="1" selectLockedCells="1"/>
  <mergeCells count="20">
    <mergeCell ref="C12:D12"/>
    <mergeCell ref="B47:F47"/>
    <mergeCell ref="H10:I10"/>
    <mergeCell ref="J10:K10"/>
    <mergeCell ref="B10:E10"/>
    <mergeCell ref="F10:F11"/>
    <mergeCell ref="G10:G11"/>
    <mergeCell ref="A2:F2"/>
    <mergeCell ref="A8:F8"/>
    <mergeCell ref="G8:K8"/>
    <mergeCell ref="A9:F9"/>
    <mergeCell ref="G9:K9"/>
    <mergeCell ref="A3:K3"/>
    <mergeCell ref="A6:D6"/>
    <mergeCell ref="A7:D7"/>
    <mergeCell ref="A4:K4"/>
    <mergeCell ref="G6:K7"/>
    <mergeCell ref="A5:K5"/>
    <mergeCell ref="E6:F6"/>
    <mergeCell ref="E7:F7"/>
  </mergeCells>
  <printOptions horizontalCentered="1" verticalCentered="1"/>
  <pageMargins left="0.7" right="0.7" top="0.75" bottom="0.5" header="0.3" footer="0.3"/>
  <pageSetup horizontalDpi="300" verticalDpi="3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I10" sqref="I10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65" t="str">
        <f>'ANNEXURE-II'!A2:K2</f>
        <v>NUMBER STATEMENT:</v>
      </c>
      <c r="B1" s="266"/>
      <c r="C1" s="266"/>
      <c r="D1" s="266"/>
      <c r="E1" s="266"/>
      <c r="F1" s="266"/>
      <c r="G1" s="164">
        <f>'ANNEXURE-I'!N2</f>
        <v>2025</v>
      </c>
      <c r="H1" s="164" t="str">
        <f>'ANNEXURE-I'!O2</f>
        <v>- 2026</v>
      </c>
      <c r="I1" s="164"/>
      <c r="J1" s="164"/>
      <c r="K1" s="165"/>
    </row>
    <row r="2" spans="1:11" ht="15.75">
      <c r="A2" s="314" t="s">
        <v>38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5.75">
      <c r="A3" s="314" t="s">
        <v>44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5.75">
      <c r="A4" s="314" t="s">
        <v>45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5">
      <c r="A5" s="275" t="s">
        <v>0</v>
      </c>
      <c r="B5" s="275"/>
      <c r="C5" s="275"/>
      <c r="D5" s="275"/>
      <c r="E5" s="294">
        <f>'ANNEXURE-II'!E6</f>
        <v>43</v>
      </c>
      <c r="F5" s="295"/>
      <c r="G5" s="327" t="str">
        <f>'ANNEXURE-II'!G6</f>
        <v>41010291 /  SCHOOL EDUCATION</v>
      </c>
      <c r="H5" s="328"/>
      <c r="I5" s="328"/>
      <c r="J5" s="328"/>
      <c r="K5" s="329"/>
    </row>
    <row r="6" spans="1:11" ht="15">
      <c r="A6" s="275" t="s">
        <v>1</v>
      </c>
      <c r="B6" s="275"/>
      <c r="C6" s="275"/>
      <c r="D6" s="275"/>
      <c r="E6" s="294" t="str">
        <f>'ANNEXURE-II'!E7</f>
        <v>03</v>
      </c>
      <c r="F6" s="295"/>
      <c r="G6" s="330"/>
      <c r="H6" s="331"/>
      <c r="I6" s="331"/>
      <c r="J6" s="331"/>
      <c r="K6" s="332"/>
    </row>
    <row r="7" spans="1:11" ht="14.25" customHeight="1">
      <c r="A7" s="315" t="str">
        <f>'ANNEXURE-II'!A8:F8</f>
        <v>IFHRMS CODE / SUB-ORDINATE OFFICE NAME &amp; PLACE</v>
      </c>
      <c r="B7" s="316"/>
      <c r="C7" s="316"/>
      <c r="D7" s="316"/>
      <c r="E7" s="316"/>
      <c r="F7" s="317"/>
      <c r="G7" s="276">
        <f>'ANNEXURE-I'!G5</f>
        <v>0</v>
      </c>
      <c r="H7" s="277"/>
      <c r="I7" s="277"/>
      <c r="J7" s="277"/>
      <c r="K7" s="278"/>
    </row>
    <row r="8" spans="1:11" ht="15">
      <c r="A8" s="273" t="s">
        <v>189</v>
      </c>
      <c r="B8" s="274"/>
      <c r="C8" s="274"/>
      <c r="D8" s="274"/>
      <c r="E8" s="274"/>
      <c r="F8" s="274"/>
      <c r="G8" s="277" t="str">
        <f>'ANNEXURE-II'!G9:K9</f>
        <v>2202-05-200 AA</v>
      </c>
      <c r="H8" s="277"/>
      <c r="I8" s="277"/>
      <c r="J8" s="277"/>
      <c r="K8" s="278"/>
    </row>
    <row r="9" spans="1:11" ht="15">
      <c r="A9" s="79"/>
      <c r="B9" s="307" t="s">
        <v>36</v>
      </c>
      <c r="C9" s="307"/>
      <c r="D9" s="335"/>
      <c r="E9" s="307"/>
      <c r="F9" s="306" t="s">
        <v>29</v>
      </c>
      <c r="G9" s="306" t="s">
        <v>30</v>
      </c>
      <c r="H9" s="307" t="s">
        <v>34</v>
      </c>
      <c r="I9" s="307"/>
      <c r="J9" s="307" t="s">
        <v>35</v>
      </c>
      <c r="K9" s="307"/>
    </row>
    <row r="10" spans="1:11" ht="63.75">
      <c r="A10" s="80" t="s">
        <v>25</v>
      </c>
      <c r="B10" s="79" t="s">
        <v>26</v>
      </c>
      <c r="C10" s="308" t="s">
        <v>27</v>
      </c>
      <c r="D10" s="309"/>
      <c r="E10" s="81" t="s">
        <v>28</v>
      </c>
      <c r="F10" s="306"/>
      <c r="G10" s="306"/>
      <c r="H10" s="43" t="s">
        <v>31</v>
      </c>
      <c r="I10" s="43" t="s">
        <v>32</v>
      </c>
      <c r="J10" s="43" t="s">
        <v>31</v>
      </c>
      <c r="K10" s="43" t="s">
        <v>33</v>
      </c>
    </row>
    <row r="11" spans="1:11" ht="15">
      <c r="A11" s="49">
        <v>1</v>
      </c>
      <c r="B11" s="49">
        <v>2</v>
      </c>
      <c r="C11" s="333">
        <v>3</v>
      </c>
      <c r="D11" s="334"/>
      <c r="E11" s="49">
        <v>4</v>
      </c>
      <c r="F11" s="49">
        <v>5</v>
      </c>
      <c r="G11" s="49">
        <v>6</v>
      </c>
      <c r="H11" s="49">
        <v>7</v>
      </c>
      <c r="I11" s="49">
        <v>8</v>
      </c>
      <c r="J11" s="49">
        <v>9</v>
      </c>
      <c r="K11" s="49">
        <v>10</v>
      </c>
    </row>
    <row r="12" spans="1:11" ht="15">
      <c r="A12" s="50">
        <v>1</v>
      </c>
      <c r="B12" s="52" t="s">
        <v>46</v>
      </c>
      <c r="C12" s="51">
        <v>3000</v>
      </c>
      <c r="D12" s="53" t="s">
        <v>17</v>
      </c>
      <c r="E12" s="54">
        <v>9000</v>
      </c>
      <c r="F12" s="50">
        <v>6200</v>
      </c>
      <c r="G12" s="50">
        <f>SUMIF('ANNEXURE-I'!C$11:C$26,'ANNEXURE-IIA'!B$12:B$17,'ANNEXURE-I'!G$11:G$26)+SUMIF('ANNEXURE-I'!C$11:C$26,'ANNEXURE-IIA'!B$12:B$17,'ANNEXURE-I'!H$11:H$26)</f>
        <v>0</v>
      </c>
      <c r="H12" s="50">
        <f>SUMIF('ANNEXURE-I'!C$11:C$26,'ANNEXURE-IIA'!B$12:B$17,'ANNEXURE-I'!K$11:K$26)</f>
        <v>0</v>
      </c>
      <c r="I12" s="50">
        <f>((F12*H12)+G12)*12</f>
        <v>0</v>
      </c>
      <c r="J12" s="50">
        <f>SUMIF('ANNEXURE-I'!C$11:C$26,'ANNEXURE-IIA'!B$12:B$17,'ANNEXURE-I'!N$11:N$26)</f>
        <v>0</v>
      </c>
      <c r="K12" s="50">
        <f>((F12*J12)+G12)*12</f>
        <v>0</v>
      </c>
    </row>
    <row r="13" spans="1:11" ht="15">
      <c r="A13" s="50">
        <v>2</v>
      </c>
      <c r="B13" s="52" t="s">
        <v>24</v>
      </c>
      <c r="C13" s="51">
        <v>4100</v>
      </c>
      <c r="D13" s="53" t="s">
        <v>17</v>
      </c>
      <c r="E13" s="54">
        <v>12500</v>
      </c>
      <c r="F13" s="50">
        <v>8600</v>
      </c>
      <c r="G13" s="50">
        <f>SUMIF('ANNEXURE-I'!C$11:C$26,'ANNEXURE-IIA'!B$12:B$17,'ANNEXURE-I'!G$11:G$26)+SUMIF('ANNEXURE-I'!C$11:C$26,'ANNEXURE-IIA'!B$12:B$17,'ANNEXURE-I'!H$11:H$26)</f>
        <v>0</v>
      </c>
      <c r="H13" s="50">
        <f>SUMIF('ANNEXURE-I'!C$11:C$26,'ANNEXURE-IIA'!B$12:B$17,'ANNEXURE-I'!K$11:K$26)</f>
        <v>0</v>
      </c>
      <c r="I13" s="50">
        <f>((F13*H13)+G13)*12</f>
        <v>0</v>
      </c>
      <c r="J13" s="50">
        <f>SUMIF('ANNEXURE-I'!C$11:C$26,'ANNEXURE-IIA'!B$12:B$17,'ANNEXURE-I'!N$11:N$26)</f>
        <v>0</v>
      </c>
      <c r="K13" s="50">
        <f>((F13*J13)+G13)*12</f>
        <v>0</v>
      </c>
    </row>
    <row r="14" spans="1:11" ht="15">
      <c r="A14" s="50">
        <v>3</v>
      </c>
      <c r="B14" s="52" t="s">
        <v>47</v>
      </c>
      <c r="C14" s="51">
        <v>5700</v>
      </c>
      <c r="D14" s="53" t="s">
        <v>17</v>
      </c>
      <c r="E14" s="54">
        <v>18000</v>
      </c>
      <c r="F14" s="50">
        <v>12250</v>
      </c>
      <c r="G14" s="50">
        <f>SUMIF('ANNEXURE-I'!C$11:C$26,'ANNEXURE-IIA'!B$12:B$17,'ANNEXURE-I'!G$11:G$26)+SUMIF('ANNEXURE-I'!C$11:C$26,'ANNEXURE-IIA'!B$12:B$17,'ANNEXURE-I'!H$11:H$26)</f>
        <v>0</v>
      </c>
      <c r="H14" s="50">
        <f>SUMIF('ANNEXURE-I'!C$11:C$26,'ANNEXURE-IIA'!B$12:B$17,'ANNEXURE-I'!K$11:K$26)</f>
        <v>0</v>
      </c>
      <c r="I14" s="50">
        <f>((F14*H14)+G14)*12</f>
        <v>0</v>
      </c>
      <c r="J14" s="50">
        <f>SUMIF('ANNEXURE-I'!C$11:C$26,'ANNEXURE-IIA'!B$12:B$17,'ANNEXURE-I'!N$11:N$26)</f>
        <v>0</v>
      </c>
      <c r="K14" s="50">
        <f>((F14*J14)+G14)*12</f>
        <v>0</v>
      </c>
    </row>
    <row r="15" spans="1:11" ht="15">
      <c r="A15" s="50">
        <v>4</v>
      </c>
      <c r="B15" s="52" t="s">
        <v>48</v>
      </c>
      <c r="C15" s="51">
        <v>7700</v>
      </c>
      <c r="D15" s="53" t="s">
        <v>17</v>
      </c>
      <c r="E15" s="54">
        <v>24200</v>
      </c>
      <c r="F15" s="50">
        <v>16450</v>
      </c>
      <c r="G15" s="50">
        <f>SUMIF('ANNEXURE-I'!C$11:C$26,'ANNEXURE-IIA'!B$12:B$17,'ANNEXURE-I'!G$11:G$26)+SUMIF('ANNEXURE-I'!C$11:C$26,'ANNEXURE-IIA'!B$12:B$17,'ANNEXURE-I'!H$11:H$26)</f>
        <v>0</v>
      </c>
      <c r="H15" s="50">
        <f>SUMIF('ANNEXURE-I'!C$11:C$26,'ANNEXURE-IIA'!B$12:B$17,'ANNEXURE-I'!K$11:K$26)</f>
        <v>0</v>
      </c>
      <c r="I15" s="50">
        <f>((F15*H15)+G15)*12</f>
        <v>0</v>
      </c>
      <c r="J15" s="50">
        <f>SUMIF('ANNEXURE-I'!C$11:C$26,'ANNEXURE-IIA'!B$12:B$17,'ANNEXURE-I'!N$11:N$26)</f>
        <v>0</v>
      </c>
      <c r="K15" s="50">
        <f>((F15*J15)+G15)*12</f>
        <v>0</v>
      </c>
    </row>
    <row r="16" spans="1:11" ht="15">
      <c r="A16" s="50">
        <v>5</v>
      </c>
      <c r="B16" s="52" t="s">
        <v>49</v>
      </c>
      <c r="C16" s="51">
        <v>10500</v>
      </c>
      <c r="D16" s="53" t="s">
        <v>17</v>
      </c>
      <c r="E16" s="54">
        <v>33100</v>
      </c>
      <c r="F16" s="50">
        <v>22400</v>
      </c>
      <c r="G16" s="50">
        <f>SUMIF('ANNEXURE-I'!C$11:C$26,'ANNEXURE-IIA'!B$12:B$17,'ANNEXURE-I'!G$11:G$26)+SUMIF('ANNEXURE-I'!C$11:C$26,'ANNEXURE-IIA'!B$12:B$17,'ANNEXURE-I'!H$11:H$26)</f>
        <v>0</v>
      </c>
      <c r="H16" s="50">
        <f>SUMIF('ANNEXURE-I'!C$11:C$26,'ANNEXURE-IIA'!B$12:B$17,'ANNEXURE-I'!K$11:K$26)</f>
        <v>0</v>
      </c>
      <c r="I16" s="50">
        <f>((F16*H16)+G16)*12</f>
        <v>0</v>
      </c>
      <c r="J16" s="50">
        <f>SUMIF('ANNEXURE-I'!C$11:C$26,'ANNEXURE-IIA'!B$12:B$17,'ANNEXURE-I'!N$11:N$26)</f>
        <v>0</v>
      </c>
      <c r="K16" s="50">
        <f>((F16*J16)+G16)*12</f>
        <v>0</v>
      </c>
    </row>
    <row r="17" spans="1:11" ht="15">
      <c r="A17" s="50">
        <v>6</v>
      </c>
      <c r="B17" s="52" t="s">
        <v>50</v>
      </c>
      <c r="C17" s="51">
        <v>11100</v>
      </c>
      <c r="D17" s="53" t="s">
        <v>17</v>
      </c>
      <c r="E17" s="54">
        <v>35100</v>
      </c>
      <c r="F17" s="50">
        <v>23900</v>
      </c>
      <c r="G17" s="50">
        <f>SUMIF('ANNEXURE-I'!C$11:C$26,'ANNEXURE-IIA'!B$12:B$17,'ANNEXURE-I'!G$11:G$26)+SUMIF('ANNEXURE-I'!C$11:C$26,'ANNEXURE-IIA'!B$12:B$17,'ANNEXURE-I'!H$11:H$26)</f>
        <v>0</v>
      </c>
      <c r="H17" s="50">
        <f>SUMIF('ANNEXURE-I'!C$11:C$26,'ANNEXURE-IIA'!B$12:B$17,'ANNEXURE-I'!K$11:K$26)</f>
        <v>0</v>
      </c>
      <c r="I17" s="50">
        <f>((F17*H17)+G17)*12</f>
        <v>0</v>
      </c>
      <c r="J17" s="50">
        <f>SUMIF('ANNEXURE-I'!C$11:C$26,'ANNEXURE-IIA'!B$12:B$17,'ANNEXURE-I'!N$11:N$26)</f>
        <v>0</v>
      </c>
      <c r="K17" s="50">
        <f>((F17*J17)+G17)*12</f>
        <v>0</v>
      </c>
    </row>
    <row r="18" spans="1:11" ht="15">
      <c r="A18" s="310" t="s">
        <v>51</v>
      </c>
      <c r="B18" s="311"/>
      <c r="C18" s="311"/>
      <c r="D18" s="311"/>
      <c r="E18" s="311"/>
      <c r="F18" s="312"/>
      <c r="G18" s="48">
        <f>SUM(G12:G17)</f>
        <v>0</v>
      </c>
      <c r="H18" s="48">
        <f>SUM(H12:H17)</f>
        <v>0</v>
      </c>
      <c r="I18" s="48">
        <f>SUM(I12:I17)</f>
        <v>0</v>
      </c>
      <c r="J18" s="48">
        <f>SUM(J12:J17)</f>
        <v>0</v>
      </c>
      <c r="K18" s="48">
        <f>SUM(K12:K17)</f>
        <v>0</v>
      </c>
    </row>
    <row r="19" spans="1:11" ht="39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4" customHeight="1">
      <c r="A20" s="313" t="s">
        <v>68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24.75" customHeight="1">
      <c r="A21" s="314" t="s">
        <v>163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</row>
    <row r="22" spans="1:11" ht="48.75" customHeight="1">
      <c r="A22" s="78" t="s">
        <v>41</v>
      </c>
      <c r="B22" s="292" t="s">
        <v>52</v>
      </c>
      <c r="C22" s="292"/>
      <c r="D22" s="292"/>
      <c r="E22" s="292"/>
      <c r="F22" s="293" t="s">
        <v>55</v>
      </c>
      <c r="G22" s="293"/>
      <c r="H22" s="293" t="s">
        <v>54</v>
      </c>
      <c r="I22" s="293"/>
      <c r="J22" s="293" t="s">
        <v>53</v>
      </c>
      <c r="K22" s="293"/>
    </row>
    <row r="23" spans="1:11" ht="15">
      <c r="A23" s="56">
        <v>1</v>
      </c>
      <c r="B23" s="298" t="s">
        <v>56</v>
      </c>
      <c r="C23" s="298"/>
      <c r="D23" s="298"/>
      <c r="E23" s="298"/>
      <c r="F23" s="299">
        <v>45000</v>
      </c>
      <c r="G23" s="299"/>
      <c r="H23" s="300"/>
      <c r="I23" s="300"/>
      <c r="J23" s="301">
        <f>F23*H23*12</f>
        <v>0</v>
      </c>
      <c r="K23" s="301"/>
    </row>
    <row r="24" spans="1:11" ht="15">
      <c r="A24" s="56">
        <v>2</v>
      </c>
      <c r="B24" s="298" t="s">
        <v>57</v>
      </c>
      <c r="C24" s="298"/>
      <c r="D24" s="298"/>
      <c r="E24" s="298"/>
      <c r="F24" s="299">
        <v>5000</v>
      </c>
      <c r="G24" s="299"/>
      <c r="H24" s="300"/>
      <c r="I24" s="300"/>
      <c r="J24" s="301">
        <f aca="true" t="shared" si="0" ref="J24:J44">F24*H24*12</f>
        <v>0</v>
      </c>
      <c r="K24" s="301"/>
    </row>
    <row r="25" spans="1:11" ht="15">
      <c r="A25" s="56">
        <v>3</v>
      </c>
      <c r="B25" s="298" t="s">
        <v>58</v>
      </c>
      <c r="C25" s="298"/>
      <c r="D25" s="298"/>
      <c r="E25" s="298"/>
      <c r="F25" s="299">
        <v>4500</v>
      </c>
      <c r="G25" s="299"/>
      <c r="H25" s="300"/>
      <c r="I25" s="300"/>
      <c r="J25" s="301">
        <f t="shared" si="0"/>
        <v>0</v>
      </c>
      <c r="K25" s="301"/>
    </row>
    <row r="26" spans="1:11" ht="15">
      <c r="A26" s="56">
        <v>4</v>
      </c>
      <c r="B26" s="298" t="s">
        <v>59</v>
      </c>
      <c r="C26" s="298"/>
      <c r="D26" s="298"/>
      <c r="E26" s="298"/>
      <c r="F26" s="299">
        <v>4000</v>
      </c>
      <c r="G26" s="299"/>
      <c r="H26" s="300"/>
      <c r="I26" s="300"/>
      <c r="J26" s="301">
        <f t="shared" si="0"/>
        <v>0</v>
      </c>
      <c r="K26" s="301"/>
    </row>
    <row r="27" spans="1:11" ht="25.5" customHeight="1">
      <c r="A27" s="56">
        <v>5</v>
      </c>
      <c r="B27" s="303" t="s">
        <v>60</v>
      </c>
      <c r="C27" s="304"/>
      <c r="D27" s="304"/>
      <c r="E27" s="305"/>
      <c r="F27" s="299">
        <v>5000</v>
      </c>
      <c r="G27" s="299"/>
      <c r="H27" s="300"/>
      <c r="I27" s="300"/>
      <c r="J27" s="301">
        <f t="shared" si="0"/>
        <v>0</v>
      </c>
      <c r="K27" s="301"/>
    </row>
    <row r="28" spans="1:11" ht="15">
      <c r="A28" s="56">
        <v>6</v>
      </c>
      <c r="B28" s="298" t="s">
        <v>18</v>
      </c>
      <c r="C28" s="298"/>
      <c r="D28" s="298"/>
      <c r="E28" s="298"/>
      <c r="F28" s="299">
        <v>2000</v>
      </c>
      <c r="G28" s="299"/>
      <c r="H28" s="300"/>
      <c r="I28" s="300"/>
      <c r="J28" s="301">
        <f t="shared" si="0"/>
        <v>0</v>
      </c>
      <c r="K28" s="301"/>
    </row>
    <row r="29" spans="1:11" ht="15">
      <c r="A29" s="56">
        <v>7</v>
      </c>
      <c r="B29" s="298" t="s">
        <v>21</v>
      </c>
      <c r="C29" s="298"/>
      <c r="D29" s="298"/>
      <c r="E29" s="298"/>
      <c r="F29" s="299">
        <v>5200</v>
      </c>
      <c r="G29" s="299"/>
      <c r="H29" s="300"/>
      <c r="I29" s="300"/>
      <c r="J29" s="301">
        <f t="shared" si="0"/>
        <v>0</v>
      </c>
      <c r="K29" s="301"/>
    </row>
    <row r="30" spans="1:11" ht="15">
      <c r="A30" s="56">
        <v>8</v>
      </c>
      <c r="B30" s="298" t="s">
        <v>61</v>
      </c>
      <c r="C30" s="298"/>
      <c r="D30" s="298"/>
      <c r="E30" s="298"/>
      <c r="F30" s="299">
        <v>2000</v>
      </c>
      <c r="G30" s="299"/>
      <c r="H30" s="300"/>
      <c r="I30" s="300"/>
      <c r="J30" s="301">
        <f t="shared" si="0"/>
        <v>0</v>
      </c>
      <c r="K30" s="301"/>
    </row>
    <row r="31" spans="1:11" ht="15">
      <c r="A31" s="56">
        <v>9</v>
      </c>
      <c r="B31" s="298" t="s">
        <v>62</v>
      </c>
      <c r="C31" s="298"/>
      <c r="D31" s="298"/>
      <c r="E31" s="298"/>
      <c r="F31" s="299">
        <v>2000</v>
      </c>
      <c r="G31" s="299"/>
      <c r="H31" s="300"/>
      <c r="I31" s="300"/>
      <c r="J31" s="301">
        <f t="shared" si="0"/>
        <v>0</v>
      </c>
      <c r="K31" s="301"/>
    </row>
    <row r="32" spans="1:11" ht="15">
      <c r="A32" s="56">
        <v>10</v>
      </c>
      <c r="B32" s="298" t="s">
        <v>69</v>
      </c>
      <c r="C32" s="298"/>
      <c r="D32" s="298"/>
      <c r="E32" s="298"/>
      <c r="F32" s="299">
        <v>2000</v>
      </c>
      <c r="G32" s="299"/>
      <c r="H32" s="300"/>
      <c r="I32" s="300"/>
      <c r="J32" s="301">
        <f t="shared" si="0"/>
        <v>0</v>
      </c>
      <c r="K32" s="301"/>
    </row>
    <row r="33" spans="1:11" ht="15">
      <c r="A33" s="56">
        <v>11</v>
      </c>
      <c r="B33" s="298" t="s">
        <v>57</v>
      </c>
      <c r="C33" s="298"/>
      <c r="D33" s="298"/>
      <c r="E33" s="298"/>
      <c r="F33" s="299">
        <v>1300</v>
      </c>
      <c r="G33" s="299"/>
      <c r="H33" s="300"/>
      <c r="I33" s="300"/>
      <c r="J33" s="301">
        <f t="shared" si="0"/>
        <v>0</v>
      </c>
      <c r="K33" s="301"/>
    </row>
    <row r="34" spans="1:11" ht="15">
      <c r="A34" s="56">
        <v>12</v>
      </c>
      <c r="B34" s="298" t="s">
        <v>152</v>
      </c>
      <c r="C34" s="298"/>
      <c r="D34" s="298"/>
      <c r="E34" s="298"/>
      <c r="F34" s="299">
        <v>6000</v>
      </c>
      <c r="G34" s="299"/>
      <c r="H34" s="300"/>
      <c r="I34" s="300"/>
      <c r="J34" s="301">
        <f t="shared" si="0"/>
        <v>0</v>
      </c>
      <c r="K34" s="301"/>
    </row>
    <row r="35" spans="1:11" ht="15">
      <c r="A35" s="56">
        <v>13</v>
      </c>
      <c r="B35" s="298" t="s">
        <v>153</v>
      </c>
      <c r="C35" s="298"/>
      <c r="D35" s="298"/>
      <c r="E35" s="298"/>
      <c r="F35" s="299">
        <v>6000</v>
      </c>
      <c r="G35" s="299"/>
      <c r="H35" s="300"/>
      <c r="I35" s="300"/>
      <c r="J35" s="301">
        <f t="shared" si="0"/>
        <v>0</v>
      </c>
      <c r="K35" s="301"/>
    </row>
    <row r="36" spans="1:11" ht="15">
      <c r="A36" s="56">
        <v>14</v>
      </c>
      <c r="B36" s="298" t="s">
        <v>154</v>
      </c>
      <c r="C36" s="298"/>
      <c r="D36" s="298"/>
      <c r="E36" s="298"/>
      <c r="F36" s="299">
        <v>6000</v>
      </c>
      <c r="G36" s="299"/>
      <c r="H36" s="300"/>
      <c r="I36" s="300"/>
      <c r="J36" s="301">
        <f t="shared" si="0"/>
        <v>0</v>
      </c>
      <c r="K36" s="301"/>
    </row>
    <row r="37" spans="1:11" ht="15">
      <c r="A37" s="56">
        <v>15</v>
      </c>
      <c r="B37" s="298" t="s">
        <v>155</v>
      </c>
      <c r="C37" s="298"/>
      <c r="D37" s="298"/>
      <c r="E37" s="298"/>
      <c r="F37" s="299">
        <v>4500</v>
      </c>
      <c r="G37" s="299"/>
      <c r="H37" s="300"/>
      <c r="I37" s="300"/>
      <c r="J37" s="301">
        <f t="shared" si="0"/>
        <v>0</v>
      </c>
      <c r="K37" s="301"/>
    </row>
    <row r="38" spans="1:11" ht="15">
      <c r="A38" s="56">
        <v>16</v>
      </c>
      <c r="B38" s="298" t="s">
        <v>156</v>
      </c>
      <c r="C38" s="298"/>
      <c r="D38" s="298"/>
      <c r="E38" s="298"/>
      <c r="F38" s="299">
        <v>4500</v>
      </c>
      <c r="G38" s="299"/>
      <c r="H38" s="300"/>
      <c r="I38" s="300"/>
      <c r="J38" s="301">
        <f t="shared" si="0"/>
        <v>0</v>
      </c>
      <c r="K38" s="301"/>
    </row>
    <row r="39" spans="1:11" ht="15">
      <c r="A39" s="56">
        <v>17</v>
      </c>
      <c r="B39" s="298" t="s">
        <v>157</v>
      </c>
      <c r="C39" s="298"/>
      <c r="D39" s="298"/>
      <c r="E39" s="298"/>
      <c r="F39" s="299">
        <v>4500</v>
      </c>
      <c r="G39" s="299"/>
      <c r="H39" s="300"/>
      <c r="I39" s="300"/>
      <c r="J39" s="301">
        <f t="shared" si="0"/>
        <v>0</v>
      </c>
      <c r="K39" s="301"/>
    </row>
    <row r="40" spans="1:11" ht="15">
      <c r="A40" s="56">
        <v>18</v>
      </c>
      <c r="B40" s="298" t="s">
        <v>158</v>
      </c>
      <c r="C40" s="298"/>
      <c r="D40" s="298"/>
      <c r="E40" s="298"/>
      <c r="F40" s="299">
        <v>4500</v>
      </c>
      <c r="G40" s="299"/>
      <c r="H40" s="300"/>
      <c r="I40" s="300"/>
      <c r="J40" s="301">
        <f t="shared" si="0"/>
        <v>0</v>
      </c>
      <c r="K40" s="301"/>
    </row>
    <row r="41" spans="1:11" ht="15">
      <c r="A41" s="56">
        <v>19</v>
      </c>
      <c r="B41" s="298" t="s">
        <v>18</v>
      </c>
      <c r="C41" s="298"/>
      <c r="D41" s="298"/>
      <c r="E41" s="298"/>
      <c r="F41" s="299">
        <v>4000</v>
      </c>
      <c r="G41" s="299"/>
      <c r="H41" s="300"/>
      <c r="I41" s="300"/>
      <c r="J41" s="301">
        <f t="shared" si="0"/>
        <v>0</v>
      </c>
      <c r="K41" s="301"/>
    </row>
    <row r="42" spans="1:11" ht="15">
      <c r="A42" s="56">
        <v>20</v>
      </c>
      <c r="B42" s="298" t="s">
        <v>63</v>
      </c>
      <c r="C42" s="298"/>
      <c r="D42" s="298"/>
      <c r="E42" s="298"/>
      <c r="F42" s="299">
        <v>5000</v>
      </c>
      <c r="G42" s="299"/>
      <c r="H42" s="300"/>
      <c r="I42" s="300"/>
      <c r="J42" s="301">
        <f t="shared" si="0"/>
        <v>0</v>
      </c>
      <c r="K42" s="301"/>
    </row>
    <row r="43" spans="1:11" ht="15">
      <c r="A43" s="56">
        <v>21</v>
      </c>
      <c r="B43" s="298" t="s">
        <v>64</v>
      </c>
      <c r="C43" s="298"/>
      <c r="D43" s="298"/>
      <c r="E43" s="298"/>
      <c r="F43" s="299">
        <v>3000</v>
      </c>
      <c r="G43" s="299"/>
      <c r="H43" s="300"/>
      <c r="I43" s="300"/>
      <c r="J43" s="301">
        <f t="shared" si="0"/>
        <v>0</v>
      </c>
      <c r="K43" s="301"/>
    </row>
    <row r="44" spans="1:11" ht="15">
      <c r="A44" s="56">
        <v>22</v>
      </c>
      <c r="B44" s="298" t="s">
        <v>65</v>
      </c>
      <c r="C44" s="298"/>
      <c r="D44" s="298"/>
      <c r="E44" s="298"/>
      <c r="F44" s="299">
        <v>5000</v>
      </c>
      <c r="G44" s="299"/>
      <c r="H44" s="300"/>
      <c r="I44" s="300"/>
      <c r="J44" s="301">
        <f t="shared" si="0"/>
        <v>0</v>
      </c>
      <c r="K44" s="301"/>
    </row>
    <row r="45" spans="1:11" ht="15">
      <c r="A45" s="56">
        <v>23</v>
      </c>
      <c r="B45" s="318" t="s">
        <v>150</v>
      </c>
      <c r="C45" s="319"/>
      <c r="D45" s="319"/>
      <c r="E45" s="320"/>
      <c r="F45" s="321">
        <v>5000</v>
      </c>
      <c r="G45" s="322"/>
      <c r="H45" s="323"/>
      <c r="I45" s="324"/>
      <c r="J45" s="325">
        <f>F45*H45*12</f>
        <v>0</v>
      </c>
      <c r="K45" s="326"/>
    </row>
    <row r="46" spans="1:11" ht="15.75">
      <c r="A46" s="7"/>
      <c r="B46" s="296" t="s">
        <v>51</v>
      </c>
      <c r="C46" s="296"/>
      <c r="D46" s="296"/>
      <c r="E46" s="296"/>
      <c r="F46" s="297"/>
      <c r="G46" s="297"/>
      <c r="H46" s="297">
        <f>SUM(H23:I44)</f>
        <v>0</v>
      </c>
      <c r="I46" s="297"/>
      <c r="J46" s="297">
        <f>SUM(J23:K45)</f>
        <v>0</v>
      </c>
      <c r="K46" s="297"/>
    </row>
    <row r="47" spans="1:11" ht="15.75">
      <c r="A47" s="7"/>
      <c r="B47" s="296" t="s">
        <v>66</v>
      </c>
      <c r="C47" s="296"/>
      <c r="D47" s="296"/>
      <c r="E47" s="296"/>
      <c r="F47" s="297">
        <v>1000</v>
      </c>
      <c r="G47" s="297"/>
      <c r="H47" s="297">
        <f>H46</f>
        <v>0</v>
      </c>
      <c r="I47" s="297"/>
      <c r="J47" s="297">
        <f>F47*H47</f>
        <v>0</v>
      </c>
      <c r="K47" s="297"/>
    </row>
    <row r="48" spans="1:11" ht="15.75">
      <c r="A48" s="7"/>
      <c r="B48" s="296" t="s">
        <v>67</v>
      </c>
      <c r="C48" s="296"/>
      <c r="D48" s="296"/>
      <c r="E48" s="296"/>
      <c r="F48" s="297"/>
      <c r="G48" s="297"/>
      <c r="H48" s="297">
        <f>H47</f>
        <v>0</v>
      </c>
      <c r="I48" s="297"/>
      <c r="J48" s="297">
        <f>J46+J47</f>
        <v>0</v>
      </c>
      <c r="K48" s="297"/>
    </row>
    <row r="49" spans="2:11" ht="15">
      <c r="B49" s="302"/>
      <c r="C49" s="302"/>
      <c r="D49" s="302"/>
      <c r="E49" s="302"/>
      <c r="F49" s="302"/>
      <c r="G49" s="302"/>
      <c r="H49" s="302"/>
      <c r="I49" s="302"/>
      <c r="J49" s="302"/>
      <c r="K49" s="302"/>
    </row>
    <row r="50" ht="15">
      <c r="F50" s="4"/>
    </row>
  </sheetData>
  <sheetProtection password="8D0A" sheet="1" objects="1" scenarios="1" selectLockedCells="1"/>
  <mergeCells count="135">
    <mergeCell ref="A1:F1"/>
    <mergeCell ref="A7:F7"/>
    <mergeCell ref="G7:K7"/>
    <mergeCell ref="A8:F8"/>
    <mergeCell ref="G8:K8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  <mergeCell ref="H29:I29"/>
    <mergeCell ref="J29:K29"/>
    <mergeCell ref="G9:G10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B26:E26"/>
    <mergeCell ref="F26:G26"/>
    <mergeCell ref="H26:I26"/>
    <mergeCell ref="J26:K26"/>
    <mergeCell ref="B25:E25"/>
    <mergeCell ref="F25:G25"/>
    <mergeCell ref="B27:E27"/>
    <mergeCell ref="F27:G27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H41:I41"/>
    <mergeCell ref="J41:K41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F42:G42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J24" sqref="J24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6" max="6" width="7.57421875" style="0" customWidth="1"/>
    <col min="7" max="7" width="10.421875" style="0" customWidth="1"/>
    <col min="9" max="9" width="8.140625" style="0" customWidth="1"/>
    <col min="10" max="10" width="10.8515625" style="0" customWidth="1"/>
    <col min="11" max="11" width="8.00390625" style="0" customWidth="1"/>
    <col min="12" max="12" width="8.421875" style="0" customWidth="1"/>
    <col min="13" max="13" width="10.7109375" style="0" customWidth="1"/>
    <col min="14" max="15" width="7.7109375" style="0" customWidth="1"/>
    <col min="16" max="16" width="10.140625" style="0" customWidth="1"/>
    <col min="17" max="17" width="10.28125" style="0" customWidth="1"/>
    <col min="18" max="18" width="7.57421875" style="0" customWidth="1"/>
    <col min="19" max="19" width="11.57421875" style="0" customWidth="1"/>
  </cols>
  <sheetData>
    <row r="1" spans="1:19" ht="15">
      <c r="A1" s="375" t="str">
        <f>'ANNEXURE-I'!A2:AA2</f>
        <v>NUMBER STATEMENT:</v>
      </c>
      <c r="B1" s="376"/>
      <c r="C1" s="376"/>
      <c r="D1" s="376"/>
      <c r="E1" s="376"/>
      <c r="F1" s="376"/>
      <c r="G1" s="376"/>
      <c r="H1" s="376"/>
      <c r="I1" s="376"/>
      <c r="J1" s="376"/>
      <c r="K1" s="166">
        <f>'ANNEXURE-I'!N2</f>
        <v>2025</v>
      </c>
      <c r="L1" s="166" t="str">
        <f>'ANNEXURE-I'!O2</f>
        <v>- 2026</v>
      </c>
      <c r="M1" s="166"/>
      <c r="N1" s="166"/>
      <c r="O1" s="166"/>
      <c r="P1" s="166"/>
      <c r="Q1" s="166"/>
      <c r="R1" s="166"/>
      <c r="S1" s="167"/>
    </row>
    <row r="2" spans="1:19" ht="15">
      <c r="A2" s="299" t="s">
        <v>70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:19" ht="15">
      <c r="A3" s="260" t="s">
        <v>191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19" ht="12" customHeight="1">
      <c r="A4" s="353" t="s">
        <v>0</v>
      </c>
      <c r="B4" s="353"/>
      <c r="C4" s="353"/>
      <c r="D4" s="353"/>
      <c r="E4" s="353"/>
      <c r="F4" s="354">
        <f>'ANNEXURE-II'!E6</f>
        <v>43</v>
      </c>
      <c r="G4" s="355"/>
      <c r="H4" s="346" t="str">
        <f>'ANNEXURE-II'!G6</f>
        <v>41010291 /  SCHOOL EDUCATION</v>
      </c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8"/>
    </row>
    <row r="5" spans="1:19" ht="12" customHeight="1">
      <c r="A5" s="353" t="s">
        <v>1</v>
      </c>
      <c r="B5" s="353"/>
      <c r="C5" s="353"/>
      <c r="D5" s="353"/>
      <c r="E5" s="353"/>
      <c r="F5" s="354" t="str">
        <f>'ANNEXURE-II'!E7</f>
        <v>03</v>
      </c>
      <c r="G5" s="355"/>
      <c r="H5" s="349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1"/>
    </row>
    <row r="6" spans="1:19" ht="12" customHeight="1">
      <c r="A6" s="356" t="str">
        <f>'ANNEXURE-IIA'!A7:F7</f>
        <v>IFHRMS CODE / SUB-ORDINATE OFFICE NAME &amp; PLACE</v>
      </c>
      <c r="B6" s="357"/>
      <c r="C6" s="357"/>
      <c r="D6" s="357"/>
      <c r="E6" s="357"/>
      <c r="F6" s="357"/>
      <c r="G6" s="358"/>
      <c r="H6" s="356">
        <f>'ANNEXURE-I'!G5</f>
        <v>0</v>
      </c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8"/>
    </row>
    <row r="7" spans="1:19" ht="12" customHeight="1">
      <c r="A7" s="353" t="str">
        <f>'ANNEXURE-IIA'!A8:F8</f>
        <v>HEAD OF ACCOUNT</v>
      </c>
      <c r="B7" s="353"/>
      <c r="C7" s="353"/>
      <c r="D7" s="353"/>
      <c r="E7" s="353"/>
      <c r="F7" s="353"/>
      <c r="G7" s="353"/>
      <c r="H7" s="357" t="str">
        <f>'ANNEXURE-II'!G9</f>
        <v>2202-05-200 AA</v>
      </c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8"/>
    </row>
    <row r="8" spans="1:20" ht="33.75" customHeight="1">
      <c r="A8" s="41" t="s">
        <v>41</v>
      </c>
      <c r="B8" s="352" t="s">
        <v>164</v>
      </c>
      <c r="C8" s="352"/>
      <c r="D8" s="352"/>
      <c r="E8" s="41" t="s">
        <v>14</v>
      </c>
      <c r="F8" s="41" t="s">
        <v>31</v>
      </c>
      <c r="G8" s="160" t="s">
        <v>73</v>
      </c>
      <c r="H8" s="41" t="s">
        <v>15</v>
      </c>
      <c r="I8" s="41" t="s">
        <v>31</v>
      </c>
      <c r="J8" s="160" t="s">
        <v>73</v>
      </c>
      <c r="K8" s="41" t="s">
        <v>23</v>
      </c>
      <c r="L8" s="41" t="s">
        <v>31</v>
      </c>
      <c r="M8" s="160" t="s">
        <v>73</v>
      </c>
      <c r="N8" s="41" t="s">
        <v>40</v>
      </c>
      <c r="O8" s="41" t="s">
        <v>31</v>
      </c>
      <c r="P8" s="160" t="s">
        <v>73</v>
      </c>
      <c r="Q8" s="41" t="s">
        <v>8</v>
      </c>
      <c r="R8" s="41" t="s">
        <v>31</v>
      </c>
      <c r="S8" s="160" t="s">
        <v>73</v>
      </c>
      <c r="T8" s="5"/>
    </row>
    <row r="9" spans="1:20" s="44" customFormat="1" ht="10.5" customHeight="1">
      <c r="A9" s="90">
        <v>1</v>
      </c>
      <c r="B9" s="90">
        <v>2</v>
      </c>
      <c r="C9" s="90"/>
      <c r="D9" s="90">
        <v>3</v>
      </c>
      <c r="E9" s="90">
        <v>4</v>
      </c>
      <c r="F9" s="90">
        <v>5</v>
      </c>
      <c r="G9" s="90">
        <v>6</v>
      </c>
      <c r="H9" s="90">
        <v>7</v>
      </c>
      <c r="I9" s="90">
        <v>8</v>
      </c>
      <c r="J9" s="90">
        <v>9</v>
      </c>
      <c r="K9" s="90">
        <v>10</v>
      </c>
      <c r="L9" s="90">
        <v>11</v>
      </c>
      <c r="M9" s="90">
        <v>12</v>
      </c>
      <c r="N9" s="90">
        <v>13</v>
      </c>
      <c r="O9" s="90">
        <v>14</v>
      </c>
      <c r="P9" s="90">
        <v>15</v>
      </c>
      <c r="Q9" s="90">
        <v>16</v>
      </c>
      <c r="R9" s="90">
        <v>17</v>
      </c>
      <c r="S9" s="90">
        <v>18</v>
      </c>
      <c r="T9" s="91"/>
    </row>
    <row r="10" spans="1:19" ht="13.5" customHeight="1">
      <c r="A10" s="8">
        <v>1</v>
      </c>
      <c r="B10" s="9">
        <v>4100</v>
      </c>
      <c r="C10" s="41" t="s">
        <v>17</v>
      </c>
      <c r="D10" s="18">
        <v>13600</v>
      </c>
      <c r="E10" s="20">
        <v>1300</v>
      </c>
      <c r="F10" s="10">
        <f>_xlfn.SUMIFS('ANNEXURE-I'!R$11:R$26,'ANNEXURE-I'!AC$11:AC$26,"&gt;="&amp;'ANNEXURE-III'!B10,'ANNEXURE-I'!AC$11:AC$26,"&lt;="&amp;'ANNEXURE-III'!D10)</f>
        <v>0</v>
      </c>
      <c r="G10" s="10">
        <f>E10*F10*12</f>
        <v>0</v>
      </c>
      <c r="H10" s="20">
        <v>700</v>
      </c>
      <c r="I10" s="10">
        <f>_xlfn.SUMIFS('ANNEXURE-I'!S$11:S$26,'ANNEXURE-I'!AC$11:AC$26,"&gt;="&amp;'ANNEXURE-III'!B10,'ANNEXURE-I'!AC$11:AC$26,"&lt;="&amp;'ANNEXURE-III'!D10)</f>
        <v>0</v>
      </c>
      <c r="J10" s="10">
        <f>H10*I10*12</f>
        <v>0</v>
      </c>
      <c r="K10" s="8">
        <v>600</v>
      </c>
      <c r="L10" s="10">
        <f>_xlfn.SUMIFS('ANNEXURE-I'!T$11:T$26,'ANNEXURE-I'!AC$11:AC$26,"&gt;="&amp;'ANNEXURE-III'!B10,'ANNEXURE-I'!AC$11:AC$26,"&lt;="&amp;'ANNEXURE-III'!D10)</f>
        <v>0</v>
      </c>
      <c r="M10" s="21">
        <f>K10*L10*12*0.4</f>
        <v>0</v>
      </c>
      <c r="N10" s="20">
        <v>400</v>
      </c>
      <c r="O10" s="10">
        <f>_xlfn.SUMIFS('ANNEXURE-I'!U$11:U$26,'ANNEXURE-I'!AC$11:AC$26,"&gt;="&amp;'ANNEXURE-III'!B10,'ANNEXURE-I'!AC$11:AC$26,"&lt;="&amp;'ANNEXURE-III'!D10)</f>
        <v>0</v>
      </c>
      <c r="P10" s="10">
        <f>N10*O10*12</f>
        <v>0</v>
      </c>
      <c r="Q10" s="8">
        <v>250</v>
      </c>
      <c r="R10" s="10">
        <f>_xlfn.SUMIFS('ANNEXURE-I'!V$11:V$26,'ANNEXURE-I'!AC$11:AC$26,"&gt;="&amp;'ANNEXURE-III'!B10,'ANNEXURE-I'!AC$11:AC$26,"&lt;="&amp;'ANNEXURE-III'!D10)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1" t="s">
        <v>17</v>
      </c>
      <c r="D11" s="9">
        <v>17200</v>
      </c>
      <c r="E11" s="20">
        <v>1500</v>
      </c>
      <c r="F11" s="10">
        <f>_xlfn.SUMIFS('ANNEXURE-I'!R$11:R$26,'ANNEXURE-I'!AC$11:AC$26,"&gt;="&amp;'ANNEXURE-III'!B11,'ANNEXURE-I'!AC$11:AC$26,"&lt;="&amp;'ANNEXURE-III'!D11)</f>
        <v>0</v>
      </c>
      <c r="G11" s="10">
        <f aca="true" t="shared" si="0" ref="G11:G27">E11*F11*12</f>
        <v>0</v>
      </c>
      <c r="H11" s="20">
        <v>1000</v>
      </c>
      <c r="I11" s="10">
        <f>_xlfn.SUMIFS('ANNEXURE-I'!S$11:S$26,'ANNEXURE-I'!AC$11:AC$26,"&gt;="&amp;'ANNEXURE-III'!B11,'ANNEXURE-I'!AC$11:AC$26,"&lt;="&amp;'ANNEXURE-III'!D11)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_xlfn.SUMIFS('ANNEXURE-I'!T$11:T$26,'ANNEXURE-I'!AC$11:AC$26,"&gt;="&amp;'ANNEXURE-III'!B11,'ANNEXURE-I'!AC$11:AC$26,"&lt;="&amp;'ANNEXURE-III'!D11)</f>
        <v>0</v>
      </c>
      <c r="M11" s="21">
        <f aca="true" t="shared" si="2" ref="M11:M26">K11*L11*12</f>
        <v>0</v>
      </c>
      <c r="N11" s="20">
        <v>450</v>
      </c>
      <c r="O11" s="10">
        <f>_xlfn.SUMIFS('ANNEXURE-I'!U$11:U$26,'ANNEXURE-I'!AC$11:AC$26,"&gt;="&amp;'ANNEXURE-III'!B11,'ANNEXURE-I'!AC$11:AC$26,"&lt;="&amp;'ANNEXURE-III'!D11)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_xlfn.SUMIFS('ANNEXURE-I'!V$11:V$26,'ANNEXURE-I'!AC$11:AC$26,"&gt;="&amp;'ANNEXURE-III'!B11,'ANNEXURE-I'!AC$11:AC$26,"&lt;="&amp;'ANNEXURE-III'!D11)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1" t="s">
        <v>17</v>
      </c>
      <c r="D12" s="9">
        <v>21000</v>
      </c>
      <c r="E12" s="20">
        <v>1800</v>
      </c>
      <c r="F12" s="10">
        <f>_xlfn.SUMIFS('ANNEXURE-I'!R$11:R$26,'ANNEXURE-I'!AC$11:AC$26,"&gt;="&amp;'ANNEXURE-III'!B12,'ANNEXURE-I'!AC$11:AC$26,"&lt;="&amp;'ANNEXURE-III'!D12)</f>
        <v>0</v>
      </c>
      <c r="G12" s="10">
        <f t="shared" si="0"/>
        <v>0</v>
      </c>
      <c r="H12" s="20">
        <v>1200</v>
      </c>
      <c r="I12" s="10">
        <f>_xlfn.SUMIFS('ANNEXURE-I'!S$11:S$26,'ANNEXURE-I'!AC$11:AC$26,"&gt;="&amp;'ANNEXURE-III'!B12,'ANNEXURE-I'!AC$11:AC$26,"&lt;="&amp;'ANNEXURE-III'!D12)</f>
        <v>0</v>
      </c>
      <c r="J12" s="10">
        <f t="shared" si="1"/>
        <v>0</v>
      </c>
      <c r="K12" s="8">
        <v>800</v>
      </c>
      <c r="L12" s="10">
        <f>_xlfn.SUMIFS('ANNEXURE-I'!T$11:T$26,'ANNEXURE-I'!AC$11:AC$26,"&gt;="&amp;'ANNEXURE-III'!B12,'ANNEXURE-I'!AC$11:AC$26,"&lt;="&amp;'ANNEXURE-III'!D12)</f>
        <v>0</v>
      </c>
      <c r="M12" s="21">
        <f t="shared" si="2"/>
        <v>0</v>
      </c>
      <c r="N12" s="20">
        <v>500</v>
      </c>
      <c r="O12" s="10">
        <f>_xlfn.SUMIFS('ANNEXURE-I'!U$11:U$26,'ANNEXURE-I'!AC$11:AC$26,"&gt;="&amp;'ANNEXURE-III'!B12,'ANNEXURE-I'!AC$11:AC$26,"&lt;="&amp;'ANNEXURE-III'!D12)</f>
        <v>0</v>
      </c>
      <c r="P12" s="10">
        <f t="shared" si="3"/>
        <v>0</v>
      </c>
      <c r="Q12" s="8">
        <v>350</v>
      </c>
      <c r="R12" s="10">
        <f>_xlfn.SUMIFS('ANNEXURE-I'!V$11:V$26,'ANNEXURE-I'!AC$11:AC$26,"&gt;="&amp;'ANNEXURE-III'!B12,'ANNEXURE-I'!AC$11:AC$26,"&lt;="&amp;'ANNEXURE-III'!D12)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1" t="s">
        <v>17</v>
      </c>
      <c r="D13" s="9">
        <v>23900</v>
      </c>
      <c r="E13" s="20">
        <v>2100</v>
      </c>
      <c r="F13" s="10">
        <f>_xlfn.SUMIFS('ANNEXURE-I'!R$11:R$26,'ANNEXURE-I'!AC$11:AC$26,"&gt;="&amp;'ANNEXURE-III'!B13,'ANNEXURE-I'!AC$11:AC$26,"&lt;="&amp;'ANNEXURE-III'!D13)</f>
        <v>0</v>
      </c>
      <c r="G13" s="10">
        <f t="shared" si="0"/>
        <v>0</v>
      </c>
      <c r="H13" s="20">
        <v>1400</v>
      </c>
      <c r="I13" s="10">
        <f>_xlfn.SUMIFS('ANNEXURE-I'!S$11:S$26,'ANNEXURE-I'!AC$11:AC$26,"&gt;="&amp;'ANNEXURE-III'!B13,'ANNEXURE-I'!AC$11:AC$26,"&lt;="&amp;'ANNEXURE-III'!D13)</f>
        <v>0</v>
      </c>
      <c r="J13" s="10">
        <f t="shared" si="1"/>
        <v>0</v>
      </c>
      <c r="K13" s="8">
        <v>1000</v>
      </c>
      <c r="L13" s="10">
        <f>_xlfn.SUMIFS('ANNEXURE-I'!T$11:T$26,'ANNEXURE-I'!AC$11:AC$26,"&gt;="&amp;'ANNEXURE-III'!B13,'ANNEXURE-I'!AC$11:AC$26,"&lt;="&amp;'ANNEXURE-III'!D13)</f>
        <v>0</v>
      </c>
      <c r="M13" s="21">
        <f t="shared" si="2"/>
        <v>0</v>
      </c>
      <c r="N13" s="20">
        <v>700</v>
      </c>
      <c r="O13" s="10">
        <f>_xlfn.SUMIFS('ANNEXURE-I'!U$11:U$26,'ANNEXURE-I'!AC$11:AC$26,"&gt;="&amp;'ANNEXURE-III'!B13,'ANNEXURE-I'!AC$11:AC$26,"&lt;="&amp;'ANNEXURE-III'!D13)</f>
        <v>0</v>
      </c>
      <c r="P13" s="10">
        <f t="shared" si="3"/>
        <v>0</v>
      </c>
      <c r="Q13" s="8">
        <v>400</v>
      </c>
      <c r="R13" s="10">
        <f>_xlfn.SUMIFS('ANNEXURE-I'!V$11:V$26,'ANNEXURE-I'!AC$11:AC$26,"&gt;="&amp;'ANNEXURE-III'!B13,'ANNEXURE-I'!AC$11:AC$26,"&lt;="&amp;'ANNEXURE-III'!D13)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1" t="s">
        <v>17</v>
      </c>
      <c r="D14" s="9">
        <v>27200</v>
      </c>
      <c r="E14" s="20">
        <v>2600</v>
      </c>
      <c r="F14" s="10">
        <f>_xlfn.SUMIFS('ANNEXURE-I'!R$11:R$26,'ANNEXURE-I'!AC$11:AC$26,"&gt;="&amp;'ANNEXURE-III'!B14,'ANNEXURE-I'!AC$11:AC$26,"&lt;="&amp;'ANNEXURE-III'!D14)</f>
        <v>0</v>
      </c>
      <c r="G14" s="10">
        <f t="shared" si="0"/>
        <v>0</v>
      </c>
      <c r="H14" s="20">
        <v>1700</v>
      </c>
      <c r="I14" s="10">
        <f>_xlfn.SUMIFS('ANNEXURE-I'!S$11:S$26,'ANNEXURE-I'!AC$11:AC$26,"&gt;="&amp;'ANNEXURE-III'!B14,'ANNEXURE-I'!AC$11:AC$26,"&lt;="&amp;'ANNEXURE-III'!D14)</f>
        <v>0</v>
      </c>
      <c r="J14" s="10">
        <f t="shared" si="1"/>
        <v>0</v>
      </c>
      <c r="K14" s="8">
        <v>1200</v>
      </c>
      <c r="L14" s="10">
        <f>_xlfn.SUMIFS('ANNEXURE-I'!T$11:T$26,'ANNEXURE-I'!AC$11:AC$26,"&gt;="&amp;'ANNEXURE-III'!B14,'ANNEXURE-I'!AC$11:AC$26,"&lt;="&amp;'ANNEXURE-III'!D14)</f>
        <v>0</v>
      </c>
      <c r="M14" s="21">
        <f t="shared" si="2"/>
        <v>0</v>
      </c>
      <c r="N14" s="20">
        <v>800</v>
      </c>
      <c r="O14" s="10">
        <f>_xlfn.SUMIFS('ANNEXURE-I'!U$11:U$26,'ANNEXURE-I'!AC$11:AC$26,"&gt;="&amp;'ANNEXURE-III'!B14,'ANNEXURE-I'!AC$11:AC$26,"&lt;="&amp;'ANNEXURE-III'!D14)</f>
        <v>0</v>
      </c>
      <c r="P14" s="10">
        <f t="shared" si="3"/>
        <v>0</v>
      </c>
      <c r="Q14" s="8">
        <v>400</v>
      </c>
      <c r="R14" s="10">
        <f>_xlfn.SUMIFS('ANNEXURE-I'!V$11:V$26,'ANNEXURE-I'!AC$11:AC$26,"&gt;="&amp;'ANNEXURE-III'!B14,'ANNEXURE-I'!AC$11:AC$26,"&lt;="&amp;'ANNEXURE-III'!D14)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1" t="s">
        <v>17</v>
      </c>
      <c r="D15" s="9">
        <v>30600</v>
      </c>
      <c r="E15" s="20">
        <v>3100</v>
      </c>
      <c r="F15" s="10">
        <f>_xlfn.SUMIFS('ANNEXURE-I'!R$11:R$26,'ANNEXURE-I'!AC$11:AC$26,"&gt;="&amp;'ANNEXURE-III'!B15,'ANNEXURE-I'!AC$11:AC$26,"&lt;="&amp;'ANNEXURE-III'!D15)</f>
        <v>0</v>
      </c>
      <c r="G15" s="10">
        <f t="shared" si="0"/>
        <v>0</v>
      </c>
      <c r="H15" s="20">
        <v>2000</v>
      </c>
      <c r="I15" s="10">
        <f>_xlfn.SUMIFS('ANNEXURE-I'!S$11:S$26,'ANNEXURE-I'!AC$11:AC$26,"&gt;="&amp;'ANNEXURE-III'!B15,'ANNEXURE-I'!AC$11:AC$26,"&lt;="&amp;'ANNEXURE-III'!D15)</f>
        <v>0</v>
      </c>
      <c r="J15" s="10">
        <f t="shared" si="1"/>
        <v>0</v>
      </c>
      <c r="K15" s="8">
        <v>1500</v>
      </c>
      <c r="L15" s="10">
        <f>_xlfn.SUMIFS('ANNEXURE-I'!T$11:T$26,'ANNEXURE-I'!AC$11:AC$26,"&gt;="&amp;'ANNEXURE-III'!B15,'ANNEXURE-I'!AC$11:AC$26,"&lt;="&amp;'ANNEXURE-III'!D15)</f>
        <v>0</v>
      </c>
      <c r="M15" s="21">
        <f t="shared" si="2"/>
        <v>0</v>
      </c>
      <c r="N15" s="20">
        <v>1000</v>
      </c>
      <c r="O15" s="10">
        <f>_xlfn.SUMIFS('ANNEXURE-I'!U$11:U$26,'ANNEXURE-I'!AC$11:AC$26,"&gt;="&amp;'ANNEXURE-III'!B15,'ANNEXURE-I'!AC$11:AC$26,"&lt;="&amp;'ANNEXURE-III'!D15)</f>
        <v>0</v>
      </c>
      <c r="P15" s="10">
        <f t="shared" si="3"/>
        <v>0</v>
      </c>
      <c r="Q15" s="8">
        <v>450</v>
      </c>
      <c r="R15" s="10">
        <f>_xlfn.SUMIFS('ANNEXURE-I'!V$11:V$26,'ANNEXURE-I'!AC$11:AC$26,"&gt;="&amp;'ANNEXURE-III'!B15,'ANNEXURE-I'!AC$11:AC$26,"&lt;="&amp;'ANNEXURE-III'!D15)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1" t="s">
        <v>17</v>
      </c>
      <c r="D16" s="9">
        <v>35400</v>
      </c>
      <c r="E16" s="20">
        <v>3600</v>
      </c>
      <c r="F16" s="10">
        <f>_xlfn.SUMIFS('ANNEXURE-I'!R$11:R$26,'ANNEXURE-I'!AC$11:AC$26,"&gt;="&amp;'ANNEXURE-III'!B16,'ANNEXURE-I'!AC$11:AC$26,"&lt;="&amp;'ANNEXURE-III'!D16)</f>
        <v>0</v>
      </c>
      <c r="G16" s="10">
        <f t="shared" si="0"/>
        <v>0</v>
      </c>
      <c r="H16" s="20">
        <v>2300</v>
      </c>
      <c r="I16" s="10">
        <f>_xlfn.SUMIFS('ANNEXURE-I'!S$11:S$26,'ANNEXURE-I'!AC$11:AC$26,"&gt;="&amp;'ANNEXURE-III'!B16,'ANNEXURE-I'!AC$11:AC$26,"&lt;="&amp;'ANNEXURE-III'!D16)</f>
        <v>0</v>
      </c>
      <c r="J16" s="10">
        <f t="shared" si="1"/>
        <v>0</v>
      </c>
      <c r="K16" s="8">
        <v>1700</v>
      </c>
      <c r="L16" s="10">
        <f>_xlfn.SUMIFS('ANNEXURE-I'!T$11:T$26,'ANNEXURE-I'!AC$11:AC$26,"&gt;="&amp;'ANNEXURE-III'!B16,'ANNEXURE-I'!AC$11:AC$26,"&lt;="&amp;'ANNEXURE-III'!D16)</f>
        <v>0</v>
      </c>
      <c r="M16" s="21">
        <f t="shared" si="2"/>
        <v>0</v>
      </c>
      <c r="N16" s="20">
        <v>1200</v>
      </c>
      <c r="O16" s="10">
        <f>_xlfn.SUMIFS('ANNEXURE-I'!U$11:U$26,'ANNEXURE-I'!AC$11:AC$26,"&gt;="&amp;'ANNEXURE-III'!B16,'ANNEXURE-I'!AC$11:AC$26,"&lt;="&amp;'ANNEXURE-III'!D16)</f>
        <v>0</v>
      </c>
      <c r="P16" s="10">
        <f t="shared" si="3"/>
        <v>0</v>
      </c>
      <c r="Q16" s="8">
        <v>500</v>
      </c>
      <c r="R16" s="10">
        <f>_xlfn.SUMIFS('ANNEXURE-I'!V$11:V$26,'ANNEXURE-I'!AC$11:AC$26,"&gt;="&amp;'ANNEXURE-III'!B16,'ANNEXURE-I'!AC$11:AC$26,"&lt;="&amp;'ANNEXURE-III'!D16)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1" t="s">
        <v>17</v>
      </c>
      <c r="D17" s="9">
        <v>37300</v>
      </c>
      <c r="E17" s="20">
        <v>4200</v>
      </c>
      <c r="F17" s="10">
        <f>_xlfn.SUMIFS('ANNEXURE-I'!R$11:R$26,'ANNEXURE-I'!AC$11:AC$26,"&gt;="&amp;'ANNEXURE-III'!B17,'ANNEXURE-I'!AC$11:AC$26,"&lt;="&amp;'ANNEXURE-III'!D17)</f>
        <v>0</v>
      </c>
      <c r="G17" s="10">
        <f t="shared" si="0"/>
        <v>0</v>
      </c>
      <c r="H17" s="20">
        <v>2600</v>
      </c>
      <c r="I17" s="10">
        <f>_xlfn.SUMIFS('ANNEXURE-I'!S$11:S$26,'ANNEXURE-I'!AC$11:AC$26,"&gt;="&amp;'ANNEXURE-III'!B17,'ANNEXURE-I'!AC$11:AC$26,"&lt;="&amp;'ANNEXURE-III'!D17)</f>
        <v>0</v>
      </c>
      <c r="J17" s="10">
        <f t="shared" si="1"/>
        <v>0</v>
      </c>
      <c r="K17" s="8">
        <v>1800</v>
      </c>
      <c r="L17" s="10">
        <f>_xlfn.SUMIFS('ANNEXURE-I'!T$11:T$26,'ANNEXURE-I'!AC$11:AC$26,"&gt;="&amp;'ANNEXURE-III'!B17,'ANNEXURE-I'!AC$11:AC$26,"&lt;="&amp;'ANNEXURE-III'!D17)</f>
        <v>0</v>
      </c>
      <c r="M17" s="21">
        <f t="shared" si="2"/>
        <v>0</v>
      </c>
      <c r="N17" s="20">
        <v>1500</v>
      </c>
      <c r="O17" s="10">
        <f>_xlfn.SUMIFS('ANNEXURE-I'!U$11:U$26,'ANNEXURE-I'!AC$11:AC$26,"&gt;="&amp;'ANNEXURE-III'!B17,'ANNEXURE-I'!AC$11:AC$26,"&lt;="&amp;'ANNEXURE-III'!D17)</f>
        <v>0</v>
      </c>
      <c r="P17" s="10">
        <f t="shared" si="3"/>
        <v>0</v>
      </c>
      <c r="Q17" s="8">
        <v>550</v>
      </c>
      <c r="R17" s="10">
        <f>_xlfn.SUMIFS('ANNEXURE-I'!V$11:V$26,'ANNEXURE-I'!AC$11:AC$26,"&gt;="&amp;'ANNEXURE-III'!B17,'ANNEXURE-I'!AC$11:AC$26,"&lt;="&amp;'ANNEXURE-III'!D17)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1" t="s">
        <v>17</v>
      </c>
      <c r="D18" s="9">
        <v>41100</v>
      </c>
      <c r="E18" s="20">
        <v>4700</v>
      </c>
      <c r="F18" s="10">
        <f>_xlfn.SUMIFS('ANNEXURE-I'!R$11:R$26,'ANNEXURE-I'!AC$11:AC$26,"&gt;="&amp;'ANNEXURE-III'!B18,'ANNEXURE-I'!AC$11:AC$26,"&lt;="&amp;'ANNEXURE-III'!D18)</f>
        <v>0</v>
      </c>
      <c r="G18" s="10">
        <f t="shared" si="0"/>
        <v>0</v>
      </c>
      <c r="H18" s="20">
        <v>3000</v>
      </c>
      <c r="I18" s="10">
        <f>_xlfn.SUMIFS('ANNEXURE-I'!S$11:S$26,'ANNEXURE-I'!AC$11:AC$26,"&gt;="&amp;'ANNEXURE-III'!B18,'ANNEXURE-I'!AC$11:AC$26,"&lt;="&amp;'ANNEXURE-III'!D18)</f>
        <v>0</v>
      </c>
      <c r="J18" s="10">
        <f t="shared" si="1"/>
        <v>0</v>
      </c>
      <c r="K18" s="8">
        <v>2300</v>
      </c>
      <c r="L18" s="10">
        <f>_xlfn.SUMIFS('ANNEXURE-I'!T$11:T$26,'ANNEXURE-I'!AC$11:AC$26,"&gt;="&amp;'ANNEXURE-III'!B18,'ANNEXURE-I'!AC$11:AC$26,"&lt;="&amp;'ANNEXURE-III'!D18)</f>
        <v>0</v>
      </c>
      <c r="M18" s="21">
        <f t="shared" si="2"/>
        <v>0</v>
      </c>
      <c r="N18" s="20">
        <v>1700</v>
      </c>
      <c r="O18" s="10">
        <f>_xlfn.SUMIFS('ANNEXURE-I'!U$11:U$26,'ANNEXURE-I'!AC$11:AC$26,"&gt;="&amp;'ANNEXURE-III'!B18,'ANNEXURE-I'!AC$11:AC$26,"&lt;="&amp;'ANNEXURE-III'!D18)</f>
        <v>0</v>
      </c>
      <c r="P18" s="10">
        <f t="shared" si="3"/>
        <v>0</v>
      </c>
      <c r="Q18" s="8">
        <v>600</v>
      </c>
      <c r="R18" s="10">
        <f>_xlfn.SUMIFS('ANNEXURE-I'!V$11:V$26,'ANNEXURE-I'!AC$11:AC$26,"&gt;="&amp;'ANNEXURE-III'!B18,'ANNEXURE-I'!AC$11:AC$26,"&lt;="&amp;'ANNEXURE-III'!D18)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1" t="s">
        <v>17</v>
      </c>
      <c r="D19" s="9">
        <v>44500</v>
      </c>
      <c r="E19" s="20">
        <v>5200</v>
      </c>
      <c r="F19" s="10">
        <f>_xlfn.SUMIFS('ANNEXURE-I'!R$11:R$26,'ANNEXURE-I'!AC$11:AC$26,"&gt;="&amp;'ANNEXURE-III'!B19,'ANNEXURE-I'!AC$11:AC$26,"&lt;="&amp;'ANNEXURE-III'!D19)</f>
        <v>0</v>
      </c>
      <c r="G19" s="10">
        <f t="shared" si="0"/>
        <v>0</v>
      </c>
      <c r="H19" s="20">
        <v>3300</v>
      </c>
      <c r="I19" s="10">
        <f>_xlfn.SUMIFS('ANNEXURE-I'!S$11:S$26,'ANNEXURE-I'!AC$11:AC$26,"&gt;="&amp;'ANNEXURE-III'!B19,'ANNEXURE-I'!AC$11:AC$26,"&lt;="&amp;'ANNEXURE-III'!D19)</f>
        <v>0</v>
      </c>
      <c r="J19" s="10">
        <f t="shared" si="1"/>
        <v>0</v>
      </c>
      <c r="K19" s="8">
        <v>2600</v>
      </c>
      <c r="L19" s="10">
        <f>_xlfn.SUMIFS('ANNEXURE-I'!T$11:T$26,'ANNEXURE-I'!AC$11:AC$26,"&gt;="&amp;'ANNEXURE-III'!B19,'ANNEXURE-I'!AC$11:AC$26,"&lt;="&amp;'ANNEXURE-III'!D19)</f>
        <v>0</v>
      </c>
      <c r="M19" s="21">
        <f t="shared" si="2"/>
        <v>0</v>
      </c>
      <c r="N19" s="20">
        <v>1900</v>
      </c>
      <c r="O19" s="10">
        <f>_xlfn.SUMIFS('ANNEXURE-I'!U$11:U$26,'ANNEXURE-I'!AC$11:AC$26,"&gt;="&amp;'ANNEXURE-III'!B19,'ANNEXURE-I'!AC$11:AC$26,"&lt;="&amp;'ANNEXURE-III'!D19)</f>
        <v>0</v>
      </c>
      <c r="P19" s="10">
        <f t="shared" si="3"/>
        <v>0</v>
      </c>
      <c r="Q19" s="8">
        <v>650</v>
      </c>
      <c r="R19" s="10">
        <f>_xlfn.SUMIFS('ANNEXURE-I'!V$11:V$26,'ANNEXURE-I'!AC$11:AC$26,"&gt;="&amp;'ANNEXURE-III'!B19,'ANNEXURE-I'!AC$11:AC$26,"&lt;="&amp;'ANNEXURE-III'!D19)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1" t="s">
        <v>17</v>
      </c>
      <c r="D20" s="9">
        <v>50200</v>
      </c>
      <c r="E20" s="20">
        <v>5700</v>
      </c>
      <c r="F20" s="10">
        <f>_xlfn.SUMIFS('ANNEXURE-I'!R$11:R$26,'ANNEXURE-I'!AC$11:AC$26,"&gt;="&amp;'ANNEXURE-III'!B20,'ANNEXURE-I'!AC$11:AC$26,"&lt;="&amp;'ANNEXURE-III'!D20)</f>
        <v>0</v>
      </c>
      <c r="G20" s="10">
        <f t="shared" si="0"/>
        <v>0</v>
      </c>
      <c r="H20" s="20">
        <v>3600</v>
      </c>
      <c r="I20" s="10">
        <f>_xlfn.SUMIFS('ANNEXURE-I'!S$11:S$26,'ANNEXURE-I'!AC$11:AC$26,"&gt;="&amp;'ANNEXURE-III'!B20,'ANNEXURE-I'!AC$11:AC$26,"&lt;="&amp;'ANNEXURE-III'!D20)</f>
        <v>0</v>
      </c>
      <c r="J20" s="10">
        <f t="shared" si="1"/>
        <v>0</v>
      </c>
      <c r="K20" s="8">
        <v>2900</v>
      </c>
      <c r="L20" s="10">
        <f>_xlfn.SUMIFS('ANNEXURE-I'!T$11:T$26,'ANNEXURE-I'!AC$11:AC$26,"&gt;="&amp;'ANNEXURE-III'!B20,'ANNEXURE-I'!AC$11:AC$26,"&lt;="&amp;'ANNEXURE-III'!D20)</f>
        <v>0</v>
      </c>
      <c r="M20" s="21">
        <f t="shared" si="2"/>
        <v>0</v>
      </c>
      <c r="N20" s="20">
        <v>2000</v>
      </c>
      <c r="O20" s="10">
        <f>_xlfn.SUMIFS('ANNEXURE-I'!U$11:U$26,'ANNEXURE-I'!AC$11:AC$26,"&gt;="&amp;'ANNEXURE-III'!B20,'ANNEXURE-I'!AC$11:AC$26,"&lt;="&amp;'ANNEXURE-III'!D20)</f>
        <v>0</v>
      </c>
      <c r="P20" s="10">
        <f t="shared" si="3"/>
        <v>0</v>
      </c>
      <c r="Q20" s="8">
        <v>650</v>
      </c>
      <c r="R20" s="10">
        <f>_xlfn.SUMIFS('ANNEXURE-I'!V$11:V$26,'ANNEXURE-I'!AC$11:AC$26,"&gt;="&amp;'ANNEXURE-III'!B20,'ANNEXURE-I'!AC$11:AC$26,"&lt;="&amp;'ANNEXURE-III'!D20)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1" t="s">
        <v>17</v>
      </c>
      <c r="D21" s="9">
        <v>51600</v>
      </c>
      <c r="E21" s="20">
        <v>6200</v>
      </c>
      <c r="F21" s="10">
        <f>_xlfn.SUMIFS('ANNEXURE-I'!R$11:R$26,'ANNEXURE-I'!AC$11:AC$26,"&gt;="&amp;'ANNEXURE-III'!B21,'ANNEXURE-I'!AC$11:AC$26,"&lt;="&amp;'ANNEXURE-III'!D21)</f>
        <v>0</v>
      </c>
      <c r="G21" s="10">
        <f t="shared" si="0"/>
        <v>0</v>
      </c>
      <c r="H21" s="20">
        <v>3800</v>
      </c>
      <c r="I21" s="10">
        <f>_xlfn.SUMIFS('ANNEXURE-I'!S$11:S$26,'ANNEXURE-I'!AC$11:AC$26,"&gt;="&amp;'ANNEXURE-III'!B21,'ANNEXURE-I'!AC$11:AC$26,"&lt;="&amp;'ANNEXURE-III'!D21)</f>
        <v>0</v>
      </c>
      <c r="J21" s="10">
        <f t="shared" si="1"/>
        <v>0</v>
      </c>
      <c r="K21" s="8">
        <v>3100</v>
      </c>
      <c r="L21" s="10">
        <f>_xlfn.SUMIFS('ANNEXURE-I'!T$11:T$26,'ANNEXURE-I'!AC$11:AC$26,"&gt;="&amp;'ANNEXURE-III'!B21,'ANNEXURE-I'!AC$11:AC$26,"&lt;="&amp;'ANNEXURE-III'!D21)</f>
        <v>0</v>
      </c>
      <c r="M21" s="21">
        <f t="shared" si="2"/>
        <v>0</v>
      </c>
      <c r="N21" s="20">
        <v>2200</v>
      </c>
      <c r="O21" s="10">
        <f>_xlfn.SUMIFS('ANNEXURE-I'!U$11:U$26,'ANNEXURE-I'!AC$11:AC$26,"&gt;="&amp;'ANNEXURE-III'!B21,'ANNEXURE-I'!AC$11:AC$26,"&lt;="&amp;'ANNEXURE-III'!D21)</f>
        <v>0</v>
      </c>
      <c r="P21" s="10">
        <f t="shared" si="3"/>
        <v>0</v>
      </c>
      <c r="Q21" s="8">
        <v>700</v>
      </c>
      <c r="R21" s="10">
        <f>_xlfn.SUMIFS('ANNEXURE-I'!V$11:V$26,'ANNEXURE-I'!AC$11:AC$26,"&gt;="&amp;'ANNEXURE-III'!B21,'ANNEXURE-I'!AC$11:AC$26,"&lt;="&amp;'ANNEXURE-III'!D21)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1" t="s">
        <v>17</v>
      </c>
      <c r="D22" s="9">
        <v>54000</v>
      </c>
      <c r="E22" s="20">
        <v>6800</v>
      </c>
      <c r="F22" s="10">
        <f>_xlfn.SUMIFS('ANNEXURE-I'!R$11:R$26,'ANNEXURE-I'!AC$11:AC$26,"&gt;="&amp;'ANNEXURE-III'!B22,'ANNEXURE-I'!AC$11:AC$26,"&lt;="&amp;'ANNEXURE-III'!D22)</f>
        <v>0</v>
      </c>
      <c r="G22" s="10">
        <f t="shared" si="0"/>
        <v>0</v>
      </c>
      <c r="H22" s="20">
        <v>4100</v>
      </c>
      <c r="I22" s="10">
        <f>_xlfn.SUMIFS('ANNEXURE-I'!S$11:S$26,'ANNEXURE-I'!AC$11:AC$26,"&gt;="&amp;'ANNEXURE-III'!B22,'ANNEXURE-I'!AC$11:AC$26,"&lt;="&amp;'ANNEXURE-III'!D22)</f>
        <v>0</v>
      </c>
      <c r="J22" s="10">
        <f t="shared" si="1"/>
        <v>0</v>
      </c>
      <c r="K22" s="8">
        <v>3200</v>
      </c>
      <c r="L22" s="10">
        <f>_xlfn.SUMIFS('ANNEXURE-I'!T$11:T$26,'ANNEXURE-I'!AC$11:AC$26,"&gt;="&amp;'ANNEXURE-III'!B22,'ANNEXURE-I'!AC$11:AC$26,"&lt;="&amp;'ANNEXURE-III'!D22)</f>
        <v>0</v>
      </c>
      <c r="M22" s="21">
        <f t="shared" si="2"/>
        <v>0</v>
      </c>
      <c r="N22" s="20">
        <v>2200</v>
      </c>
      <c r="O22" s="10">
        <f>_xlfn.SUMIFS('ANNEXURE-I'!U$11:U$26,'ANNEXURE-I'!AC$11:AC$26,"&gt;="&amp;'ANNEXURE-III'!B22,'ANNEXURE-I'!AC$11:AC$26,"&lt;="&amp;'ANNEXURE-III'!D22)</f>
        <v>0</v>
      </c>
      <c r="P22" s="10">
        <f t="shared" si="3"/>
        <v>0</v>
      </c>
      <c r="Q22" s="8">
        <v>750</v>
      </c>
      <c r="R22" s="10">
        <f>_xlfn.SUMIFS('ANNEXURE-I'!V$11:V$26,'ANNEXURE-I'!AC$11:AC$26,"&gt;="&amp;'ANNEXURE-III'!B22,'ANNEXURE-I'!AC$11:AC$26,"&lt;="&amp;'ANNEXURE-III'!D22)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1" t="s">
        <v>17</v>
      </c>
      <c r="D23" s="9">
        <v>55500</v>
      </c>
      <c r="E23" s="20">
        <v>7300</v>
      </c>
      <c r="F23" s="10">
        <f>_xlfn.SUMIFS('ANNEXURE-I'!R$11:R$26,'ANNEXURE-I'!AC$11:AC$26,"&gt;="&amp;'ANNEXURE-III'!B23,'ANNEXURE-I'!AC$11:AC$26,"&lt;="&amp;'ANNEXURE-III'!D23)</f>
        <v>0</v>
      </c>
      <c r="G23" s="10">
        <f t="shared" si="0"/>
        <v>0</v>
      </c>
      <c r="H23" s="20">
        <v>4300</v>
      </c>
      <c r="I23" s="10">
        <f>_xlfn.SUMIFS('ANNEXURE-I'!S$11:S$26,'ANNEXURE-I'!AC$11:AC$26,"&gt;="&amp;'ANNEXURE-III'!B23,'ANNEXURE-I'!AC$11:AC$26,"&lt;="&amp;'ANNEXURE-III'!D23)</f>
        <v>0</v>
      </c>
      <c r="J23" s="10">
        <f t="shared" si="1"/>
        <v>0</v>
      </c>
      <c r="K23" s="8">
        <v>3200</v>
      </c>
      <c r="L23" s="10">
        <f>_xlfn.SUMIFS('ANNEXURE-I'!T$11:T$26,'ANNEXURE-I'!AC$11:AC$26,"&gt;="&amp;'ANNEXURE-III'!B23,'ANNEXURE-I'!AC$11:AC$26,"&lt;="&amp;'ANNEXURE-III'!D23)</f>
        <v>0</v>
      </c>
      <c r="M23" s="21">
        <f t="shared" si="2"/>
        <v>0</v>
      </c>
      <c r="N23" s="20">
        <v>2200</v>
      </c>
      <c r="O23" s="10">
        <f>_xlfn.SUMIFS('ANNEXURE-I'!U$11:U$26,'ANNEXURE-I'!AC$11:AC$26,"&gt;="&amp;'ANNEXURE-III'!B23,'ANNEXURE-I'!AC$11:AC$26,"&lt;="&amp;'ANNEXURE-III'!D23)</f>
        <v>0</v>
      </c>
      <c r="P23" s="10">
        <f t="shared" si="3"/>
        <v>0</v>
      </c>
      <c r="Q23" s="8">
        <v>800</v>
      </c>
      <c r="R23" s="10">
        <f>_xlfn.SUMIFS('ANNEXURE-I'!V$11:V$26,'ANNEXURE-I'!AC$11:AC$26,"&gt;="&amp;'ANNEXURE-III'!B23,'ANNEXURE-I'!AC$11:AC$26,"&lt;="&amp;'ANNEXURE-III'!D23)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1" t="s">
        <v>17</v>
      </c>
      <c r="D24" s="9">
        <v>56900</v>
      </c>
      <c r="E24" s="20">
        <v>7500</v>
      </c>
      <c r="F24" s="10">
        <f>_xlfn.SUMIFS('ANNEXURE-I'!R$11:R$26,'ANNEXURE-I'!AC$11:AC$26,"&gt;="&amp;'ANNEXURE-III'!B24,'ANNEXURE-I'!AC$11:AC$26,"&lt;="&amp;'ANNEXURE-III'!D24)</f>
        <v>0</v>
      </c>
      <c r="G24" s="10">
        <f t="shared" si="0"/>
        <v>0</v>
      </c>
      <c r="H24" s="20">
        <v>4300</v>
      </c>
      <c r="I24" s="10">
        <f>_xlfn.SUMIFS('ANNEXURE-I'!S$11:S$26,'ANNEXURE-I'!AC$11:AC$26,"&gt;="&amp;'ANNEXURE-III'!B24,'ANNEXURE-I'!AC$11:AC$26,"&lt;="&amp;'ANNEXURE-III'!D24)</f>
        <v>0</v>
      </c>
      <c r="J24" s="10">
        <f t="shared" si="1"/>
        <v>0</v>
      </c>
      <c r="K24" s="8">
        <v>3200</v>
      </c>
      <c r="L24" s="10">
        <f>_xlfn.SUMIFS('ANNEXURE-I'!T$11:T$26,'ANNEXURE-I'!AC$11:AC$26,"&gt;="&amp;'ANNEXURE-III'!B24,'ANNEXURE-I'!AC$11:AC$26,"&lt;="&amp;'ANNEXURE-III'!D24)</f>
        <v>0</v>
      </c>
      <c r="M24" s="21">
        <f t="shared" si="2"/>
        <v>0</v>
      </c>
      <c r="N24" s="20">
        <v>2200</v>
      </c>
      <c r="O24" s="10">
        <f>_xlfn.SUMIFS('ANNEXURE-I'!U$11:U$26,'ANNEXURE-I'!AC$11:AC$26,"&gt;="&amp;'ANNEXURE-III'!B24,'ANNEXURE-I'!AC$11:AC$26,"&lt;="&amp;'ANNEXURE-III'!D24)</f>
        <v>0</v>
      </c>
      <c r="P24" s="10">
        <f t="shared" si="3"/>
        <v>0</v>
      </c>
      <c r="Q24" s="8">
        <v>850</v>
      </c>
      <c r="R24" s="10">
        <f>_xlfn.SUMIFS('ANNEXURE-I'!V$11:V$26,'ANNEXURE-I'!AC$11:AC$26,"&gt;="&amp;'ANNEXURE-III'!B24,'ANNEXURE-I'!AC$11:AC$26,"&lt;="&amp;'ANNEXURE-III'!D24)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1" t="s">
        <v>17</v>
      </c>
      <c r="D25" s="9">
        <v>64200</v>
      </c>
      <c r="E25" s="20">
        <v>7800</v>
      </c>
      <c r="F25" s="10">
        <f>_xlfn.SUMIFS('ANNEXURE-I'!R$11:R$26,'ANNEXURE-I'!AC$11:AC$26,"&gt;="&amp;'ANNEXURE-III'!B25,'ANNEXURE-I'!AC$11:AC$26,"&lt;="&amp;'ANNEXURE-III'!D25)</f>
        <v>0</v>
      </c>
      <c r="G25" s="10">
        <f t="shared" si="0"/>
        <v>0</v>
      </c>
      <c r="H25" s="20">
        <v>4300</v>
      </c>
      <c r="I25" s="10">
        <f>_xlfn.SUMIFS('ANNEXURE-I'!S$11:S$26,'ANNEXURE-I'!AC$11:AC$26,"&gt;="&amp;'ANNEXURE-III'!B25,'ANNEXURE-I'!AC$11:AC$26,"&lt;="&amp;'ANNEXURE-III'!D25)</f>
        <v>0</v>
      </c>
      <c r="J25" s="10">
        <f t="shared" si="1"/>
        <v>0</v>
      </c>
      <c r="K25" s="8">
        <v>3200</v>
      </c>
      <c r="L25" s="10">
        <f>_xlfn.SUMIFS('ANNEXURE-I'!T$11:T$26,'ANNEXURE-I'!AC$11:AC$26,"&gt;="&amp;'ANNEXURE-III'!B25,'ANNEXURE-I'!AC$11:AC$26,"&lt;="&amp;'ANNEXURE-III'!D25)</f>
        <v>0</v>
      </c>
      <c r="M25" s="21">
        <f t="shared" si="2"/>
        <v>0</v>
      </c>
      <c r="N25" s="20">
        <v>2200</v>
      </c>
      <c r="O25" s="10">
        <f>_xlfn.SUMIFS('ANNEXURE-I'!U$11:U$26,'ANNEXURE-I'!AC$11:AC$26,"&gt;="&amp;'ANNEXURE-III'!B25,'ANNEXURE-I'!AC$11:AC$26,"&lt;="&amp;'ANNEXURE-III'!D25)</f>
        <v>0</v>
      </c>
      <c r="P25" s="10">
        <f t="shared" si="3"/>
        <v>0</v>
      </c>
      <c r="Q25" s="8">
        <v>850</v>
      </c>
      <c r="R25" s="10">
        <f>_xlfn.SUMIFS('ANNEXURE-I'!V$11:V$26,'ANNEXURE-I'!AC$11:AC$26,"&gt;="&amp;'ANNEXURE-III'!B25,'ANNEXURE-I'!AC$11:AC$26,"&lt;="&amp;'ANNEXURE-III'!D25)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7">
        <v>64201</v>
      </c>
      <c r="C26" s="41" t="s">
        <v>17</v>
      </c>
      <c r="D26" s="19">
        <v>219800</v>
      </c>
      <c r="E26" s="20">
        <v>8300</v>
      </c>
      <c r="F26" s="10">
        <f>_xlfn.SUMIFS('ANNEXURE-I'!R$11:R$26,'ANNEXURE-I'!AC$11:AC$26,"&gt;="&amp;'ANNEXURE-III'!B26,'ANNEXURE-I'!AC$11:AC$26,"&lt;="&amp;'ANNEXURE-III'!D26)</f>
        <v>0</v>
      </c>
      <c r="G26" s="10">
        <f t="shared" si="0"/>
        <v>0</v>
      </c>
      <c r="H26" s="20">
        <v>4300</v>
      </c>
      <c r="I26" s="10">
        <f>_xlfn.SUMIFS('ANNEXURE-I'!S$11:S$26,'ANNEXURE-I'!AC$11:AC$26,"&gt;="&amp;'ANNEXURE-III'!B26,'ANNEXURE-I'!AC$11:AC$26,"&lt;="&amp;'ANNEXURE-III'!D26)</f>
        <v>0</v>
      </c>
      <c r="J26" s="10">
        <f t="shared" si="1"/>
        <v>0</v>
      </c>
      <c r="K26" s="8">
        <v>3200</v>
      </c>
      <c r="L26" s="10">
        <f>_xlfn.SUMIFS('ANNEXURE-I'!T$11:T$26,'ANNEXURE-I'!AC$11:AC$26,"&gt;="&amp;'ANNEXURE-III'!B26,'ANNEXURE-I'!AC$11:AC$26,"&lt;="&amp;'ANNEXURE-III'!D26)</f>
        <v>0</v>
      </c>
      <c r="M26" s="21">
        <f t="shared" si="2"/>
        <v>0</v>
      </c>
      <c r="N26" s="20">
        <v>2200</v>
      </c>
      <c r="O26" s="10">
        <f>_xlfn.SUMIFS('ANNEXURE-I'!U$11:U$26,'ANNEXURE-I'!AC$11:AC$26,"&gt;="&amp;'ANNEXURE-III'!B26,'ANNEXURE-I'!AC$11:AC$26,"&lt;="&amp;'ANNEXURE-III'!D26)</f>
        <v>0</v>
      </c>
      <c r="P26" s="10">
        <f t="shared" si="3"/>
        <v>0</v>
      </c>
      <c r="Q26" s="8">
        <v>850</v>
      </c>
      <c r="R26" s="10">
        <f>_xlfn.SUMIFS('ANNEXURE-I'!V$11:V$26,'ANNEXURE-I'!AC$11:AC$26,"&gt;="&amp;'ANNEXURE-III'!B26,'ANNEXURE-I'!AC$11:AC$26,"&lt;="&amp;'ANNEXURE-III'!D26)</f>
        <v>0</v>
      </c>
      <c r="S26" s="10">
        <f t="shared" si="4"/>
        <v>0</v>
      </c>
    </row>
    <row r="27" spans="1:19" ht="13.5" customHeight="1">
      <c r="A27" s="39"/>
      <c r="B27" s="336" t="s">
        <v>71</v>
      </c>
      <c r="C27" s="336"/>
      <c r="D27" s="336"/>
      <c r="E27" s="39"/>
      <c r="F27" s="11"/>
      <c r="G27" s="10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s="22" customFormat="1" ht="15">
      <c r="A28" s="40"/>
      <c r="B28" s="337" t="s">
        <v>9</v>
      </c>
      <c r="C28" s="337"/>
      <c r="D28" s="337"/>
      <c r="E28" s="40"/>
      <c r="F28" s="40">
        <f aca="true" t="shared" si="5" ref="F28:S28">SUM(F10:F26)</f>
        <v>0</v>
      </c>
      <c r="G28" s="40">
        <f t="shared" si="5"/>
        <v>0</v>
      </c>
      <c r="H28" s="40"/>
      <c r="I28" s="40">
        <f t="shared" si="5"/>
        <v>0</v>
      </c>
      <c r="J28" s="40">
        <f t="shared" si="5"/>
        <v>0</v>
      </c>
      <c r="K28" s="40"/>
      <c r="L28" s="40">
        <f t="shared" si="5"/>
        <v>0</v>
      </c>
      <c r="M28" s="40">
        <f t="shared" si="5"/>
        <v>0</v>
      </c>
      <c r="N28" s="40"/>
      <c r="O28" s="40">
        <f t="shared" si="5"/>
        <v>0</v>
      </c>
      <c r="P28" s="40">
        <f t="shared" si="5"/>
        <v>0</v>
      </c>
      <c r="Q28" s="40"/>
      <c r="R28" s="40">
        <f t="shared" si="5"/>
        <v>0</v>
      </c>
      <c r="S28" s="40">
        <f t="shared" si="5"/>
        <v>0</v>
      </c>
    </row>
    <row r="29" spans="1:19" ht="13.5" customHeight="1">
      <c r="A29" s="12"/>
      <c r="B29" s="345" t="s">
        <v>72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12"/>
      <c r="Q29" s="12"/>
      <c r="R29" s="12"/>
      <c r="S29" s="12"/>
    </row>
    <row r="30" spans="1:19" ht="7.5" customHeight="1">
      <c r="A30" s="12"/>
      <c r="B30" s="338" t="s">
        <v>85</v>
      </c>
      <c r="C30" s="338"/>
      <c r="D30" s="338"/>
      <c r="E30" s="338"/>
      <c r="F30" s="338"/>
      <c r="G30" s="338"/>
      <c r="H30" s="339">
        <f>SUM(F28+I28+L28+O28+R28)</f>
        <v>0</v>
      </c>
      <c r="I30" s="340"/>
      <c r="J30" s="341"/>
      <c r="K30" s="338" t="s">
        <v>165</v>
      </c>
      <c r="L30" s="338"/>
      <c r="M30" s="338"/>
      <c r="N30" s="338"/>
      <c r="O30" s="339">
        <f>G28+J28+M28+P28+S28</f>
        <v>0</v>
      </c>
      <c r="P30" s="340"/>
      <c r="Q30" s="340"/>
      <c r="R30" s="340"/>
      <c r="S30" s="341"/>
    </row>
    <row r="31" spans="1:19" ht="6" customHeight="1">
      <c r="A31" s="13"/>
      <c r="B31" s="338"/>
      <c r="C31" s="338"/>
      <c r="D31" s="338"/>
      <c r="E31" s="338"/>
      <c r="F31" s="338"/>
      <c r="G31" s="338"/>
      <c r="H31" s="342"/>
      <c r="I31" s="343"/>
      <c r="J31" s="344"/>
      <c r="K31" s="338"/>
      <c r="L31" s="338"/>
      <c r="M31" s="338"/>
      <c r="N31" s="338"/>
      <c r="O31" s="342"/>
      <c r="P31" s="343"/>
      <c r="Q31" s="343"/>
      <c r="R31" s="343"/>
      <c r="S31" s="344"/>
    </row>
    <row r="33" spans="1:19" ht="15">
      <c r="A33" s="371" t="s">
        <v>74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</row>
    <row r="34" spans="1:19" ht="15">
      <c r="A34" s="361" t="s">
        <v>181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</row>
    <row r="35" spans="1:19" ht="15">
      <c r="A35" s="370" t="s">
        <v>0</v>
      </c>
      <c r="B35" s="370"/>
      <c r="C35" s="370"/>
      <c r="D35" s="370"/>
      <c r="E35" s="370"/>
      <c r="F35" s="103">
        <f>F4</f>
        <v>43</v>
      </c>
      <c r="G35" s="103" t="str">
        <f>F5</f>
        <v>03</v>
      </c>
      <c r="H35" s="370" t="str">
        <f>'ANNEXURE-I'!G3</f>
        <v>41010291 /  SCHOOL EDUCATION</v>
      </c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</row>
    <row r="36" spans="1:19" ht="15">
      <c r="A36" s="370" t="s">
        <v>75</v>
      </c>
      <c r="B36" s="370"/>
      <c r="C36" s="370"/>
      <c r="D36" s="370"/>
      <c r="E36" s="370"/>
      <c r="F36" s="370"/>
      <c r="G36" s="14"/>
      <c r="H36" s="370" t="str">
        <f>H7</f>
        <v>2202-05-200 AA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</row>
    <row r="37" spans="1:19" s="92" customFormat="1" ht="45" customHeight="1">
      <c r="A37" s="100" t="s">
        <v>76</v>
      </c>
      <c r="B37" s="338" t="s">
        <v>77</v>
      </c>
      <c r="C37" s="338"/>
      <c r="D37" s="338"/>
      <c r="E37" s="364" t="s">
        <v>78</v>
      </c>
      <c r="F37" s="365"/>
      <c r="G37" s="366"/>
      <c r="H37" s="100" t="s">
        <v>39</v>
      </c>
      <c r="I37" s="338" t="s">
        <v>182</v>
      </c>
      <c r="J37" s="338"/>
      <c r="K37" s="364" t="s">
        <v>166</v>
      </c>
      <c r="L37" s="365"/>
      <c r="M37" s="366"/>
      <c r="N37" s="338" t="s">
        <v>39</v>
      </c>
      <c r="O37" s="338"/>
      <c r="P37" s="364" t="s">
        <v>182</v>
      </c>
      <c r="Q37" s="366"/>
      <c r="R37" s="338" t="s">
        <v>73</v>
      </c>
      <c r="S37" s="338"/>
    </row>
    <row r="38" spans="1:19" s="44" customFormat="1" ht="15">
      <c r="A38" s="101">
        <v>1</v>
      </c>
      <c r="B38" s="359">
        <v>2</v>
      </c>
      <c r="C38" s="360"/>
      <c r="D38" s="360"/>
      <c r="E38" s="367">
        <v>3</v>
      </c>
      <c r="F38" s="368"/>
      <c r="G38" s="369"/>
      <c r="H38" s="102">
        <v>4</v>
      </c>
      <c r="I38" s="362">
        <v>5</v>
      </c>
      <c r="J38" s="362"/>
      <c r="K38" s="367">
        <v>6</v>
      </c>
      <c r="L38" s="368"/>
      <c r="M38" s="369"/>
      <c r="N38" s="362">
        <v>7</v>
      </c>
      <c r="O38" s="362"/>
      <c r="P38" s="367">
        <v>8</v>
      </c>
      <c r="Q38" s="369"/>
      <c r="R38" s="362">
        <v>9</v>
      </c>
      <c r="S38" s="362"/>
    </row>
    <row r="39" spans="1:19" ht="15">
      <c r="A39" s="15">
        <v>1</v>
      </c>
      <c r="B39" s="15">
        <v>4100</v>
      </c>
      <c r="C39" s="15" t="s">
        <v>17</v>
      </c>
      <c r="D39" s="15">
        <v>20600</v>
      </c>
      <c r="E39" s="364">
        <v>360</v>
      </c>
      <c r="F39" s="365"/>
      <c r="G39" s="366"/>
      <c r="H39" s="13">
        <f>_xlfn.SUMIFS('ANNEXURE-I'!X$11:X$26,'ANNEXURE-I'!AC$11:AC$26,"&gt;="&amp;'ANNEXURE-III'!B39,'ANNEXURE-I'!AC$11:AC$26,"&lt;="&amp;'ANNEXURE-III'!D39)</f>
        <v>0</v>
      </c>
      <c r="I39" s="363">
        <f>IF(H39=0,0,(E39*H39*12))</f>
        <v>0</v>
      </c>
      <c r="J39" s="363"/>
      <c r="K39" s="372">
        <v>180</v>
      </c>
      <c r="L39" s="373"/>
      <c r="M39" s="374"/>
      <c r="N39" s="363">
        <f>_xlfn.SUMIFS('ANNEXURE-I'!Y$11:Y$26,'ANNEXURE-I'!AC$11:AC$26,"&gt;="&amp;'ANNEXURE-III'!B39,'ANNEXURE-I'!AC$11:AC$26,"&lt;="&amp;'ANNEXURE-III'!D39)</f>
        <v>0</v>
      </c>
      <c r="O39" s="363"/>
      <c r="P39" s="372">
        <f>IF(N39=0,0,(N39*K39*12))</f>
        <v>0</v>
      </c>
      <c r="Q39" s="374"/>
      <c r="R39" s="363">
        <f>I39+P39</f>
        <v>0</v>
      </c>
      <c r="S39" s="363"/>
    </row>
    <row r="40" spans="1:19" ht="15">
      <c r="A40" s="15">
        <v>2</v>
      </c>
      <c r="B40" s="15">
        <v>20601</v>
      </c>
      <c r="C40" s="15" t="s">
        <v>17</v>
      </c>
      <c r="D40" s="15">
        <v>30800</v>
      </c>
      <c r="E40" s="364">
        <v>500</v>
      </c>
      <c r="F40" s="365"/>
      <c r="G40" s="366"/>
      <c r="H40" s="13">
        <f>_xlfn.SUMIFS('ANNEXURE-I'!X$11:X$26,'ANNEXURE-I'!AC$11:AC$26,"&gt;="&amp;'ANNEXURE-III'!B40,'ANNEXURE-I'!AC$11:AC$26,"&lt;="&amp;'ANNEXURE-III'!D40)</f>
        <v>0</v>
      </c>
      <c r="I40" s="363">
        <f>IF(H40=0,0,(E40*H40*12))</f>
        <v>0</v>
      </c>
      <c r="J40" s="363"/>
      <c r="K40" s="372">
        <v>260</v>
      </c>
      <c r="L40" s="373"/>
      <c r="M40" s="374"/>
      <c r="N40" s="363">
        <f>_xlfn.SUMIFS('ANNEXURE-I'!Y$11:Y$26,'ANNEXURE-I'!AC$11:AC$26,"&gt;="&amp;'ANNEXURE-III'!B40,'ANNEXURE-I'!AC$11:AC$26,"&lt;="&amp;'ANNEXURE-III'!D40)</f>
        <v>0</v>
      </c>
      <c r="O40" s="363"/>
      <c r="P40" s="372">
        <f>IF(N40=0,0,(N40*K40*12))</f>
        <v>0</v>
      </c>
      <c r="Q40" s="374"/>
      <c r="R40" s="363">
        <f>I40+P40</f>
        <v>0</v>
      </c>
      <c r="S40" s="363"/>
    </row>
    <row r="41" spans="1:19" ht="15">
      <c r="A41" s="15">
        <v>3</v>
      </c>
      <c r="B41" s="15">
        <v>30801</v>
      </c>
      <c r="C41" s="15" t="s">
        <v>17</v>
      </c>
      <c r="D41" s="15">
        <v>41100</v>
      </c>
      <c r="E41" s="364">
        <v>800</v>
      </c>
      <c r="F41" s="365"/>
      <c r="G41" s="366"/>
      <c r="H41" s="13">
        <f>_xlfn.SUMIFS('ANNEXURE-I'!X$11:X$26,'ANNEXURE-I'!AC$11:AC$26,"&gt;="&amp;'ANNEXURE-III'!B41,'ANNEXURE-I'!AC$11:AC$26,"&lt;="&amp;'ANNEXURE-III'!D41)</f>
        <v>0</v>
      </c>
      <c r="I41" s="363">
        <f>IF(H41=0,0,(E41*H41*12))</f>
        <v>0</v>
      </c>
      <c r="J41" s="363"/>
      <c r="K41" s="372">
        <v>400</v>
      </c>
      <c r="L41" s="373"/>
      <c r="M41" s="374"/>
      <c r="N41" s="363">
        <f>_xlfn.SUMIFS('ANNEXURE-I'!Y$11:Y$26,'ANNEXURE-I'!AC$11:AC$26,"&gt;="&amp;'ANNEXURE-III'!B41,'ANNEXURE-I'!AC$11:AC$26,"&lt;="&amp;'ANNEXURE-III'!D41)</f>
        <v>0</v>
      </c>
      <c r="O41" s="363"/>
      <c r="P41" s="372">
        <f>IF(N41=0,0,(N41*K41*12))</f>
        <v>0</v>
      </c>
      <c r="Q41" s="374"/>
      <c r="R41" s="363">
        <f>I41+P41</f>
        <v>0</v>
      </c>
      <c r="S41" s="363"/>
    </row>
    <row r="42" spans="1:19" ht="15">
      <c r="A42" s="15">
        <v>4</v>
      </c>
      <c r="B42" s="15">
        <v>41101</v>
      </c>
      <c r="C42" s="15" t="s">
        <v>17</v>
      </c>
      <c r="D42" s="15">
        <v>219800</v>
      </c>
      <c r="E42" s="364">
        <v>1200</v>
      </c>
      <c r="F42" s="365"/>
      <c r="G42" s="366"/>
      <c r="H42" s="13">
        <f>_xlfn.SUMIFS('ANNEXURE-I'!X$11:X$26,'ANNEXURE-I'!AC$11:AC$26,"&gt;="&amp;'ANNEXURE-III'!B42,'ANNEXURE-I'!AC$11:AC$26,"&lt;="&amp;'ANNEXURE-III'!D42)</f>
        <v>0</v>
      </c>
      <c r="I42" s="363">
        <f>IF(H42=0,0,(E42*H42*12))</f>
        <v>0</v>
      </c>
      <c r="J42" s="363"/>
      <c r="K42" s="372">
        <v>720</v>
      </c>
      <c r="L42" s="373"/>
      <c r="M42" s="374"/>
      <c r="N42" s="363">
        <f>_xlfn.SUMIFS('ANNEXURE-I'!Y$11:Y$26,'ANNEXURE-I'!AC$11:AC$26,"&gt;="&amp;'ANNEXURE-III'!B42,'ANNEXURE-I'!AC$11:AC$26,"&lt;="&amp;'ANNEXURE-III'!D42)</f>
        <v>0</v>
      </c>
      <c r="O42" s="363"/>
      <c r="P42" s="372">
        <f>IF(N42=0,0,(N42*K42*12))</f>
        <v>0</v>
      </c>
      <c r="Q42" s="374"/>
      <c r="R42" s="363">
        <f>I42+P42</f>
        <v>0</v>
      </c>
      <c r="S42" s="363"/>
    </row>
    <row r="43" spans="1:19" s="5" customFormat="1" ht="15">
      <c r="A43" s="16"/>
      <c r="B43" s="377" t="s">
        <v>9</v>
      </c>
      <c r="C43" s="378"/>
      <c r="D43" s="379"/>
      <c r="E43" s="380"/>
      <c r="F43" s="380"/>
      <c r="G43" s="380"/>
      <c r="H43" s="104">
        <f>SUM(H39:H42)</f>
        <v>0</v>
      </c>
      <c r="I43" s="381">
        <f>SUM(I39:I42)</f>
        <v>0</v>
      </c>
      <c r="J43" s="382"/>
      <c r="K43" s="372"/>
      <c r="L43" s="373"/>
      <c r="M43" s="374"/>
      <c r="N43" s="381">
        <f>SUM(N39:N42)</f>
        <v>0</v>
      </c>
      <c r="O43" s="382"/>
      <c r="P43" s="381">
        <f>SUM(P39:P42)</f>
        <v>0</v>
      </c>
      <c r="Q43" s="382"/>
      <c r="R43" s="381">
        <f>SUM(R39:R42)</f>
        <v>0</v>
      </c>
      <c r="S43" s="382"/>
    </row>
    <row r="44" spans="1:17" s="5" customFormat="1" ht="35.25" customHeight="1">
      <c r="A44" s="83"/>
      <c r="B44" s="84"/>
      <c r="C44" s="84"/>
      <c r="D44" s="84"/>
      <c r="E44" s="84"/>
      <c r="F44" s="84"/>
      <c r="G44" s="83"/>
      <c r="H44" s="84"/>
      <c r="I44" s="84"/>
      <c r="J44" s="84"/>
      <c r="K44" s="84"/>
      <c r="L44" s="84"/>
      <c r="M44" s="340"/>
      <c r="N44" s="340"/>
      <c r="O44" s="340"/>
      <c r="P44" s="340"/>
      <c r="Q44" s="340"/>
    </row>
  </sheetData>
  <sheetProtection password="8D0A" sheet="1" objects="1" scenarios="1" selectLockedCells="1"/>
  <mergeCells count="72">
    <mergeCell ref="A1:J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  <mergeCell ref="I41:J41"/>
    <mergeCell ref="K41:M41"/>
    <mergeCell ref="N41:O41"/>
    <mergeCell ref="P41:Q41"/>
    <mergeCell ref="R41:S41"/>
    <mergeCell ref="E40:G40"/>
    <mergeCell ref="I40:J40"/>
    <mergeCell ref="K40:M40"/>
    <mergeCell ref="N40:O40"/>
    <mergeCell ref="P40:Q40"/>
    <mergeCell ref="P38:Q38"/>
    <mergeCell ref="E39:G39"/>
    <mergeCell ref="I39:J39"/>
    <mergeCell ref="K39:M39"/>
    <mergeCell ref="N39:O39"/>
    <mergeCell ref="P39:Q39"/>
    <mergeCell ref="H6:S6"/>
    <mergeCell ref="A7:G7"/>
    <mergeCell ref="H7:S7"/>
    <mergeCell ref="H35:S35"/>
    <mergeCell ref="H36:S36"/>
    <mergeCell ref="A35:E35"/>
    <mergeCell ref="A36:F36"/>
    <mergeCell ref="A33:S33"/>
    <mergeCell ref="B38:D38"/>
    <mergeCell ref="B37:D37"/>
    <mergeCell ref="A34:S34"/>
    <mergeCell ref="M44:Q44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A3:S3"/>
    <mergeCell ref="A2:S2"/>
    <mergeCell ref="B27:D27"/>
    <mergeCell ref="B28:D28"/>
    <mergeCell ref="B30:G31"/>
    <mergeCell ref="H30:J31"/>
    <mergeCell ref="K30:N31"/>
    <mergeCell ref="O30:S31"/>
    <mergeCell ref="B29:O29"/>
    <mergeCell ref="H4:S5"/>
    <mergeCell ref="B8:D8"/>
    <mergeCell ref="A5:E5"/>
    <mergeCell ref="A4:E4"/>
    <mergeCell ref="F4:G4"/>
    <mergeCell ref="F5:G5"/>
    <mergeCell ref="A6:G6"/>
  </mergeCells>
  <printOptions horizontalCentered="1" verticalCentered="1"/>
  <pageMargins left="0.7" right="0.4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36"/>
  <sheetViews>
    <sheetView showZeros="0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2" spans="1:9" ht="15.75">
      <c r="A2" s="265" t="str">
        <f>'ANNEXURE-I'!A2:AA2</f>
        <v>NUMBER STATEMENT:</v>
      </c>
      <c r="B2" s="266"/>
      <c r="C2" s="266"/>
      <c r="D2" s="266"/>
      <c r="E2" s="266"/>
      <c r="F2" s="164">
        <f>'ANNEXURE-I'!N2</f>
        <v>2025</v>
      </c>
      <c r="G2" s="164" t="str">
        <f>'ANNEXURE-I'!O2</f>
        <v>- 2026</v>
      </c>
      <c r="H2" s="164"/>
      <c r="I2" s="165"/>
    </row>
    <row r="3" spans="1:9" ht="15.75">
      <c r="A3" s="432" t="s">
        <v>128</v>
      </c>
      <c r="B3" s="433"/>
      <c r="C3" s="433"/>
      <c r="D3" s="433"/>
      <c r="E3" s="433"/>
      <c r="F3" s="433"/>
      <c r="G3" s="433"/>
      <c r="H3" s="433"/>
      <c r="I3" s="434"/>
    </row>
    <row r="4" spans="1:9" ht="15.75">
      <c r="A4" s="435" t="s">
        <v>94</v>
      </c>
      <c r="B4" s="297"/>
      <c r="C4" s="297"/>
      <c r="D4" s="297"/>
      <c r="E4" s="297"/>
      <c r="F4" s="297"/>
      <c r="G4" s="297"/>
      <c r="H4" s="297"/>
      <c r="I4" s="436"/>
    </row>
    <row r="5" spans="1:9" s="27" customFormat="1" ht="19.5" customHeight="1">
      <c r="A5" s="410" t="s">
        <v>0</v>
      </c>
      <c r="B5" s="411"/>
      <c r="C5" s="411"/>
      <c r="D5" s="321">
        <f>'ANNEXURE-II'!E6</f>
        <v>43</v>
      </c>
      <c r="E5" s="322"/>
      <c r="F5" s="412" t="str">
        <f>'ANNEXURE-III'!H4</f>
        <v>41010291 /  SCHOOL EDUCATION</v>
      </c>
      <c r="G5" s="413"/>
      <c r="H5" s="413"/>
      <c r="I5" s="414"/>
    </row>
    <row r="6" spans="1:9" s="27" customFormat="1" ht="19.5" customHeight="1">
      <c r="A6" s="410" t="s">
        <v>1</v>
      </c>
      <c r="B6" s="411"/>
      <c r="C6" s="411"/>
      <c r="D6" s="321" t="str">
        <f>'ANNEXURE-II'!E7</f>
        <v>03</v>
      </c>
      <c r="E6" s="322"/>
      <c r="F6" s="415"/>
      <c r="G6" s="416"/>
      <c r="H6" s="416"/>
      <c r="I6" s="417"/>
    </row>
    <row r="7" spans="1:9" s="27" customFormat="1" ht="32.25" customHeight="1">
      <c r="A7" s="418" t="str">
        <f>'ANNEXURE-I'!A5:F5</f>
        <v>IFHRMS CODE / SUB-ORDINATE OFFICE NAME &amp; PLACE</v>
      </c>
      <c r="B7" s="419"/>
      <c r="C7" s="419"/>
      <c r="D7" s="419"/>
      <c r="E7" s="420"/>
      <c r="F7" s="424">
        <f>'ANNEXURE-I'!G5</f>
        <v>0</v>
      </c>
      <c r="G7" s="422"/>
      <c r="H7" s="422"/>
      <c r="I7" s="425"/>
    </row>
    <row r="8" spans="1:9" s="27" customFormat="1" ht="19.5" customHeight="1">
      <c r="A8" s="421" t="str">
        <f>'ANNEXURE-I'!A6:F6</f>
        <v>HEAD OF ACCOUNT</v>
      </c>
      <c r="B8" s="422"/>
      <c r="C8" s="422"/>
      <c r="D8" s="422"/>
      <c r="E8" s="423"/>
      <c r="F8" s="424" t="str">
        <f>'ANNEXURE-III'!H7</f>
        <v>2202-05-200 AA</v>
      </c>
      <c r="G8" s="422"/>
      <c r="H8" s="422"/>
      <c r="I8" s="425"/>
    </row>
    <row r="9" spans="1:9" ht="43.5" customHeight="1">
      <c r="A9" s="28" t="s">
        <v>41</v>
      </c>
      <c r="B9" s="408" t="s">
        <v>88</v>
      </c>
      <c r="C9" s="408"/>
      <c r="D9" s="408"/>
      <c r="E9" s="69" t="s">
        <v>86</v>
      </c>
      <c r="F9" s="69" t="s">
        <v>31</v>
      </c>
      <c r="G9" s="161" t="s">
        <v>73</v>
      </c>
      <c r="H9" s="239" t="s">
        <v>87</v>
      </c>
      <c r="I9" s="431"/>
    </row>
    <row r="10" spans="1:9" s="45" customFormat="1" ht="18.75" customHeight="1">
      <c r="A10" s="46" t="s">
        <v>79</v>
      </c>
      <c r="B10" s="426" t="s">
        <v>80</v>
      </c>
      <c r="C10" s="427"/>
      <c r="D10" s="428"/>
      <c r="E10" s="47" t="s">
        <v>81</v>
      </c>
      <c r="F10" s="47" t="s">
        <v>82</v>
      </c>
      <c r="G10" s="47" t="s">
        <v>83</v>
      </c>
      <c r="H10" s="429" t="s">
        <v>84</v>
      </c>
      <c r="I10" s="430"/>
    </row>
    <row r="11" spans="1:9" ht="18" customHeight="1">
      <c r="A11" s="31">
        <v>1</v>
      </c>
      <c r="B11" s="403" t="s">
        <v>200</v>
      </c>
      <c r="C11" s="403"/>
      <c r="D11" s="403"/>
      <c r="E11" s="105">
        <v>100</v>
      </c>
      <c r="F11" s="142"/>
      <c r="G11" s="32">
        <f aca="true" t="shared" si="0" ref="G11:G24">E11*F11*12</f>
        <v>0</v>
      </c>
      <c r="H11" s="401"/>
      <c r="I11" s="402"/>
    </row>
    <row r="12" spans="1:9" ht="18" customHeight="1">
      <c r="A12" s="31">
        <v>2</v>
      </c>
      <c r="B12" s="403" t="s">
        <v>201</v>
      </c>
      <c r="C12" s="403"/>
      <c r="D12" s="403"/>
      <c r="E12" s="105">
        <v>250</v>
      </c>
      <c r="F12" s="142"/>
      <c r="G12" s="32">
        <f t="shared" si="0"/>
        <v>0</v>
      </c>
      <c r="H12" s="401"/>
      <c r="I12" s="402"/>
    </row>
    <row r="13" spans="1:9" ht="18" customHeight="1">
      <c r="A13" s="31">
        <v>3</v>
      </c>
      <c r="B13" s="403" t="s">
        <v>202</v>
      </c>
      <c r="C13" s="403"/>
      <c r="D13" s="403"/>
      <c r="E13" s="105">
        <v>500</v>
      </c>
      <c r="F13" s="142"/>
      <c r="G13" s="32">
        <f t="shared" si="0"/>
        <v>0</v>
      </c>
      <c r="H13" s="401"/>
      <c r="I13" s="402"/>
    </row>
    <row r="14" spans="1:11" ht="27" customHeight="1">
      <c r="A14" s="31">
        <v>4</v>
      </c>
      <c r="B14" s="398" t="s">
        <v>89</v>
      </c>
      <c r="C14" s="399"/>
      <c r="D14" s="400"/>
      <c r="E14" s="105">
        <v>500</v>
      </c>
      <c r="F14" s="99"/>
      <c r="G14" s="33">
        <f t="shared" si="0"/>
        <v>0</v>
      </c>
      <c r="H14" s="396"/>
      <c r="I14" s="397"/>
      <c r="K14" t="s">
        <v>42</v>
      </c>
    </row>
    <row r="15" spans="1:11" ht="16.5" customHeight="1">
      <c r="A15" s="31">
        <v>5</v>
      </c>
      <c r="B15" s="398" t="s">
        <v>90</v>
      </c>
      <c r="C15" s="399"/>
      <c r="D15" s="400"/>
      <c r="E15" s="105">
        <v>500</v>
      </c>
      <c r="F15" s="99"/>
      <c r="G15" s="32">
        <f t="shared" si="0"/>
        <v>0</v>
      </c>
      <c r="H15" s="401"/>
      <c r="I15" s="402"/>
      <c r="K15" s="58" t="s">
        <v>43</v>
      </c>
    </row>
    <row r="16" spans="1:9" ht="18" customHeight="1">
      <c r="A16" s="31">
        <v>6</v>
      </c>
      <c r="B16" s="383" t="s">
        <v>167</v>
      </c>
      <c r="C16" s="383"/>
      <c r="D16" s="383"/>
      <c r="E16" s="105">
        <v>1500</v>
      </c>
      <c r="F16" s="143"/>
      <c r="G16" s="32">
        <f t="shared" si="0"/>
        <v>0</v>
      </c>
      <c r="H16" s="384"/>
      <c r="I16" s="385"/>
    </row>
    <row r="17" spans="1:9" ht="18" customHeight="1">
      <c r="A17" s="31">
        <v>7</v>
      </c>
      <c r="B17" s="403" t="s">
        <v>203</v>
      </c>
      <c r="C17" s="403"/>
      <c r="D17" s="403"/>
      <c r="E17" s="105">
        <v>50</v>
      </c>
      <c r="F17" s="142"/>
      <c r="G17" s="32">
        <f t="shared" si="0"/>
        <v>0</v>
      </c>
      <c r="H17" s="401"/>
      <c r="I17" s="402"/>
    </row>
    <row r="18" spans="1:9" ht="18" customHeight="1">
      <c r="A18" s="31">
        <v>8</v>
      </c>
      <c r="B18" s="383" t="s">
        <v>168</v>
      </c>
      <c r="C18" s="383"/>
      <c r="D18" s="383"/>
      <c r="E18" s="105">
        <v>2500</v>
      </c>
      <c r="F18" s="143"/>
      <c r="G18" s="32">
        <f t="shared" si="0"/>
        <v>0</v>
      </c>
      <c r="H18" s="384"/>
      <c r="I18" s="385"/>
    </row>
    <row r="19" spans="1:9" ht="18" customHeight="1">
      <c r="A19" s="31">
        <v>9</v>
      </c>
      <c r="B19" s="383" t="s">
        <v>91</v>
      </c>
      <c r="C19" s="383"/>
      <c r="D19" s="383"/>
      <c r="E19" s="105">
        <v>200</v>
      </c>
      <c r="F19" s="143"/>
      <c r="G19" s="32">
        <f t="shared" si="0"/>
        <v>0</v>
      </c>
      <c r="H19" s="384"/>
      <c r="I19" s="385"/>
    </row>
    <row r="20" spans="1:9" ht="18" customHeight="1">
      <c r="A20" s="31">
        <v>10</v>
      </c>
      <c r="B20" s="383" t="s">
        <v>92</v>
      </c>
      <c r="C20" s="383"/>
      <c r="D20" s="383"/>
      <c r="E20" s="105">
        <v>1500</v>
      </c>
      <c r="F20" s="143"/>
      <c r="G20" s="32">
        <f t="shared" si="0"/>
        <v>0</v>
      </c>
      <c r="H20" s="384"/>
      <c r="I20" s="385"/>
    </row>
    <row r="21" spans="1:9" ht="18" customHeight="1">
      <c r="A21" s="31">
        <v>11</v>
      </c>
      <c r="B21" s="383" t="s">
        <v>92</v>
      </c>
      <c r="C21" s="383"/>
      <c r="D21" s="383"/>
      <c r="E21" s="105">
        <v>3000</v>
      </c>
      <c r="F21" s="143"/>
      <c r="G21" s="32">
        <f t="shared" si="0"/>
        <v>0</v>
      </c>
      <c r="H21" s="384"/>
      <c r="I21" s="385"/>
    </row>
    <row r="22" spans="1:9" ht="18" customHeight="1">
      <c r="A22" s="31">
        <v>12</v>
      </c>
      <c r="B22" s="383" t="s">
        <v>92</v>
      </c>
      <c r="C22" s="383"/>
      <c r="D22" s="383"/>
      <c r="E22" s="105">
        <v>6000</v>
      </c>
      <c r="F22" s="143"/>
      <c r="G22" s="32">
        <f t="shared" si="0"/>
        <v>0</v>
      </c>
      <c r="H22" s="384"/>
      <c r="I22" s="385"/>
    </row>
    <row r="23" spans="1:9" ht="18" customHeight="1">
      <c r="A23" s="31">
        <v>13</v>
      </c>
      <c r="B23" s="383" t="s">
        <v>93</v>
      </c>
      <c r="C23" s="383"/>
      <c r="D23" s="383"/>
      <c r="E23" s="105">
        <v>1200</v>
      </c>
      <c r="F23" s="143"/>
      <c r="G23" s="32">
        <f t="shared" si="0"/>
        <v>0</v>
      </c>
      <c r="H23" s="384"/>
      <c r="I23" s="385"/>
    </row>
    <row r="24" spans="1:9" ht="18" customHeight="1">
      <c r="A24" s="31">
        <v>14</v>
      </c>
      <c r="B24" s="383" t="s">
        <v>93</v>
      </c>
      <c r="C24" s="383"/>
      <c r="D24" s="383"/>
      <c r="E24" s="105">
        <v>1500</v>
      </c>
      <c r="F24" s="143"/>
      <c r="G24" s="32">
        <f t="shared" si="0"/>
        <v>0</v>
      </c>
      <c r="H24" s="384"/>
      <c r="I24" s="385"/>
    </row>
    <row r="25" spans="1:9" s="27" customFormat="1" ht="18" customHeight="1" thickBot="1">
      <c r="A25" s="29"/>
      <c r="B25" s="407" t="s">
        <v>51</v>
      </c>
      <c r="C25" s="407"/>
      <c r="D25" s="407"/>
      <c r="E25" s="30"/>
      <c r="F25" s="144">
        <f>SUM(F11:F24)</f>
        <v>0</v>
      </c>
      <c r="G25" s="30">
        <f>SUM(G11:G24)</f>
        <v>0</v>
      </c>
      <c r="H25" s="404"/>
      <c r="I25" s="405"/>
    </row>
    <row r="26" spans="1:9" s="3" customFormat="1" ht="17.25" customHeight="1">
      <c r="A26" s="25"/>
      <c r="B26" s="24"/>
      <c r="C26" s="24"/>
      <c r="D26" s="24"/>
      <c r="E26" s="25"/>
      <c r="F26" s="25"/>
      <c r="G26" s="25"/>
      <c r="H26" s="26"/>
      <c r="I26" s="26"/>
    </row>
    <row r="27" spans="1:9" s="3" customFormat="1" ht="25.5" customHeight="1">
      <c r="A27" s="406" t="s">
        <v>129</v>
      </c>
      <c r="B27" s="406"/>
      <c r="C27" s="406"/>
      <c r="D27" s="406"/>
      <c r="E27" s="406"/>
      <c r="F27" s="406"/>
      <c r="G27" s="406"/>
      <c r="H27" s="406"/>
      <c r="I27" s="406"/>
    </row>
    <row r="28" spans="1:9" ht="37.5" customHeight="1">
      <c r="A28" s="85" t="s">
        <v>41</v>
      </c>
      <c r="B28" s="409" t="s">
        <v>66</v>
      </c>
      <c r="C28" s="409"/>
      <c r="D28" s="409"/>
      <c r="E28" s="409" t="s">
        <v>86</v>
      </c>
      <c r="F28" s="409"/>
      <c r="G28" s="409" t="s">
        <v>39</v>
      </c>
      <c r="H28" s="409"/>
      <c r="I28" s="86" t="s">
        <v>95</v>
      </c>
    </row>
    <row r="29" spans="1:10" ht="23.25" customHeight="1">
      <c r="A29" s="34">
        <v>1</v>
      </c>
      <c r="B29" s="353" t="s">
        <v>96</v>
      </c>
      <c r="C29" s="353"/>
      <c r="D29" s="353"/>
      <c r="E29" s="260">
        <v>3000</v>
      </c>
      <c r="F29" s="260"/>
      <c r="G29" s="395">
        <f>_xlfn.SUMIFS('ANNEXURE-I'!N$11:N$26,'ANNEXURE-I'!D$11:D$26,"&lt;="&amp;'ANNEXURE-IV'!J$29,'ANNEXURE-I'!D$11:D$26,"&gt;"&amp;J$30)</f>
        <v>0</v>
      </c>
      <c r="H29" s="395"/>
      <c r="I29" s="35">
        <f>E29*G29</f>
        <v>0</v>
      </c>
      <c r="J29">
        <v>35400</v>
      </c>
    </row>
    <row r="30" spans="1:10" ht="23.25" customHeight="1">
      <c r="A30" s="34">
        <v>2</v>
      </c>
      <c r="B30" s="356" t="s">
        <v>97</v>
      </c>
      <c r="C30" s="357"/>
      <c r="D30" s="358"/>
      <c r="E30" s="260">
        <v>1000</v>
      </c>
      <c r="F30" s="260"/>
      <c r="G30" s="395">
        <f>SUMIF('ANNEXURE-I'!D$11:D$26,"&lt;="&amp;'ANNEXURE-IV'!J$30,'ANNEXURE-I'!N$11:N$26)</f>
        <v>0</v>
      </c>
      <c r="H30" s="395"/>
      <c r="I30" s="35">
        <f>E30*G30</f>
        <v>0</v>
      </c>
      <c r="J30">
        <v>4100</v>
      </c>
    </row>
    <row r="31" spans="1:9" ht="23.25" customHeight="1" thickBot="1">
      <c r="A31" s="36"/>
      <c r="B31" s="388" t="s">
        <v>51</v>
      </c>
      <c r="C31" s="388"/>
      <c r="D31" s="388"/>
      <c r="E31" s="389"/>
      <c r="F31" s="390"/>
      <c r="G31" s="389">
        <f>SUM(G29:H30)</f>
        <v>0</v>
      </c>
      <c r="H31" s="390"/>
      <c r="I31" s="37">
        <f>SUM(I29:I30)</f>
        <v>0</v>
      </c>
    </row>
    <row r="32" spans="2:9" s="3" customFormat="1" ht="26.25" customHeight="1" thickBot="1">
      <c r="B32" s="26"/>
      <c r="C32" s="26"/>
      <c r="D32" s="26"/>
      <c r="E32" s="6"/>
      <c r="F32" s="6"/>
      <c r="G32" s="6"/>
      <c r="H32" s="6"/>
      <c r="I32" s="6"/>
    </row>
    <row r="33" spans="1:9" ht="33" customHeight="1">
      <c r="A33" s="391" t="s">
        <v>98</v>
      </c>
      <c r="B33" s="392"/>
      <c r="C33" s="392"/>
      <c r="D33" s="392"/>
      <c r="E33" s="392"/>
      <c r="F33" s="392"/>
      <c r="G33" s="392"/>
      <c r="H33" s="392"/>
      <c r="I33" s="393"/>
    </row>
    <row r="34" spans="1:9" ht="27.75" customHeight="1">
      <c r="A34" s="87" t="s">
        <v>41</v>
      </c>
      <c r="B34" s="254" t="s">
        <v>99</v>
      </c>
      <c r="C34" s="254"/>
      <c r="D34" s="254"/>
      <c r="E34" s="254" t="s">
        <v>100</v>
      </c>
      <c r="F34" s="254"/>
      <c r="G34" s="254"/>
      <c r="H34" s="254" t="s">
        <v>101</v>
      </c>
      <c r="I34" s="394"/>
    </row>
    <row r="35" spans="1:9" ht="27.75" customHeight="1" thickBot="1">
      <c r="A35" s="23">
        <v>1</v>
      </c>
      <c r="B35" s="386">
        <f>'ANNEXURE-I'!N27-'ANNEXURE-I'!AA27</f>
        <v>0</v>
      </c>
      <c r="C35" s="386"/>
      <c r="D35" s="386"/>
      <c r="E35" s="386">
        <f>B35*300*12</f>
        <v>0</v>
      </c>
      <c r="F35" s="386"/>
      <c r="G35" s="386"/>
      <c r="H35" s="386">
        <f>'ANNEXURE-I'!AA27</f>
        <v>0</v>
      </c>
      <c r="I35" s="387"/>
    </row>
    <row r="36" spans="2:4" ht="15">
      <c r="B36" s="302"/>
      <c r="C36" s="302"/>
      <c r="D36" s="302"/>
    </row>
  </sheetData>
  <sheetProtection password="8D0A" sheet="1" objects="1" scenarios="1" selectLockedCells="1"/>
  <mergeCells count="67">
    <mergeCell ref="A2:E2"/>
    <mergeCell ref="H17:I17"/>
    <mergeCell ref="A7:E7"/>
    <mergeCell ref="A8:E8"/>
    <mergeCell ref="F7:I7"/>
    <mergeCell ref="F8:I8"/>
    <mergeCell ref="B10:D10"/>
    <mergeCell ref="H10:I10"/>
    <mergeCell ref="H9:I9"/>
    <mergeCell ref="H12:I12"/>
    <mergeCell ref="B14:D14"/>
    <mergeCell ref="B16:D16"/>
    <mergeCell ref="H16:I16"/>
    <mergeCell ref="B17:D17"/>
    <mergeCell ref="A3:I3"/>
    <mergeCell ref="A4:I4"/>
    <mergeCell ref="A5:C5"/>
    <mergeCell ref="A6:C6"/>
    <mergeCell ref="F5:I6"/>
    <mergeCell ref="D5:E5"/>
    <mergeCell ref="D6:E6"/>
    <mergeCell ref="B29:D29"/>
    <mergeCell ref="E29:F29"/>
    <mergeCell ref="G29:H29"/>
    <mergeCell ref="B9:D9"/>
    <mergeCell ref="B13:D13"/>
    <mergeCell ref="H13:I13"/>
    <mergeCell ref="B20:D20"/>
    <mergeCell ref="H20:I20"/>
    <mergeCell ref="B21:D21"/>
    <mergeCell ref="H21:I21"/>
    <mergeCell ref="B19:D19"/>
    <mergeCell ref="H19:I19"/>
    <mergeCell ref="B28:D28"/>
    <mergeCell ref="E28:F28"/>
    <mergeCell ref="G28:H28"/>
    <mergeCell ref="B22:D22"/>
    <mergeCell ref="H22:I22"/>
    <mergeCell ref="H25:I25"/>
    <mergeCell ref="A27:I27"/>
    <mergeCell ref="B23:D23"/>
    <mergeCell ref="H23:I23"/>
    <mergeCell ref="B24:D24"/>
    <mergeCell ref="H24:I24"/>
    <mergeCell ref="B25:D25"/>
    <mergeCell ref="H14:I14"/>
    <mergeCell ref="B15:D15"/>
    <mergeCell ref="H15:I15"/>
    <mergeCell ref="B11:D11"/>
    <mergeCell ref="H11:I11"/>
    <mergeCell ref="B12:D12"/>
    <mergeCell ref="B18:D18"/>
    <mergeCell ref="H18:I18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B30:D30"/>
    <mergeCell ref="E30:F30"/>
    <mergeCell ref="G30:H30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O41"/>
  <sheetViews>
    <sheetView showZeros="0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5.75">
      <c r="A2" s="265" t="str">
        <f>'ANNEXURE-I'!A2:AA2</f>
        <v>NUMBER STATEMENT:</v>
      </c>
      <c r="B2" s="266"/>
      <c r="C2" s="266"/>
      <c r="D2" s="266"/>
      <c r="E2" s="266"/>
      <c r="F2" s="266"/>
      <c r="G2" s="164">
        <f>'ANNEXURE-I'!N2</f>
        <v>2025</v>
      </c>
      <c r="H2" s="164" t="str">
        <f>'ANNEXURE-I'!O2</f>
        <v>- 2026</v>
      </c>
      <c r="I2" s="164"/>
      <c r="J2" s="164"/>
      <c r="K2" s="164"/>
      <c r="L2" s="165"/>
    </row>
    <row r="3" spans="1:12" ht="15.75">
      <c r="A3" s="459" t="s">
        <v>127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1"/>
    </row>
    <row r="4" spans="1:12" ht="15.75">
      <c r="A4" s="459" t="s">
        <v>197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">
      <c r="A5" s="449" t="s">
        <v>0</v>
      </c>
      <c r="B5" s="450"/>
      <c r="C5" s="451"/>
      <c r="D5" s="452">
        <f>'ANNEXURE-II'!E6</f>
        <v>43</v>
      </c>
      <c r="E5" s="453"/>
      <c r="F5" s="440" t="str">
        <f>'ANNEXURE-III'!H4</f>
        <v>41010291 /  SCHOOL EDUCATION</v>
      </c>
      <c r="G5" s="441"/>
      <c r="H5" s="441"/>
      <c r="I5" s="441"/>
      <c r="J5" s="441"/>
      <c r="K5" s="441"/>
      <c r="L5" s="442"/>
    </row>
    <row r="6" spans="1:12" ht="15">
      <c r="A6" s="449" t="s">
        <v>1</v>
      </c>
      <c r="B6" s="450"/>
      <c r="C6" s="451"/>
      <c r="D6" s="452" t="str">
        <f>'ANNEXURE-II'!E7</f>
        <v>03</v>
      </c>
      <c r="E6" s="453"/>
      <c r="F6" s="443"/>
      <c r="G6" s="444"/>
      <c r="H6" s="444"/>
      <c r="I6" s="444"/>
      <c r="J6" s="444"/>
      <c r="K6" s="444"/>
      <c r="L6" s="445"/>
    </row>
    <row r="7" spans="1:12" ht="34.5" customHeight="1">
      <c r="A7" s="462" t="str">
        <f>'ANNEXURE-I'!A5:F5</f>
        <v>IFHRMS CODE / SUB-ORDINATE OFFICE NAME &amp; PLACE</v>
      </c>
      <c r="B7" s="463"/>
      <c r="C7" s="463"/>
      <c r="D7" s="463"/>
      <c r="E7" s="464"/>
      <c r="F7" s="446">
        <f>'ANNEXURE-I'!G5</f>
        <v>0</v>
      </c>
      <c r="G7" s="447"/>
      <c r="H7" s="447"/>
      <c r="I7" s="447"/>
      <c r="J7" s="447"/>
      <c r="K7" s="447"/>
      <c r="L7" s="448"/>
    </row>
    <row r="8" spans="1:12" ht="15">
      <c r="A8" s="449" t="str">
        <f>'ANNEXURE-IV'!A8:E8</f>
        <v>HEAD OF ACCOUNT</v>
      </c>
      <c r="B8" s="450"/>
      <c r="C8" s="450"/>
      <c r="D8" s="450"/>
      <c r="E8" s="451"/>
      <c r="F8" s="449" t="str">
        <f>'ANNEXURE-III'!H7</f>
        <v>2202-05-200 AA</v>
      </c>
      <c r="G8" s="450"/>
      <c r="H8" s="450"/>
      <c r="I8" s="450"/>
      <c r="J8" s="450"/>
      <c r="K8" s="450"/>
      <c r="L8" s="451"/>
    </row>
    <row r="9" spans="1:12" ht="54" customHeight="1">
      <c r="A9" s="88" t="s">
        <v>41</v>
      </c>
      <c r="B9" s="437" t="s">
        <v>104</v>
      </c>
      <c r="C9" s="437"/>
      <c r="D9" s="437"/>
      <c r="E9" s="88" t="s">
        <v>102</v>
      </c>
      <c r="F9" s="88" t="s">
        <v>103</v>
      </c>
      <c r="G9" s="88" t="s">
        <v>144</v>
      </c>
      <c r="H9" s="88" t="s">
        <v>105</v>
      </c>
      <c r="I9" s="465" t="s">
        <v>130</v>
      </c>
      <c r="J9" s="465"/>
      <c r="K9" s="465"/>
      <c r="L9" s="465"/>
    </row>
    <row r="10" spans="1:12" ht="19.5" customHeight="1">
      <c r="A10" s="63">
        <v>1</v>
      </c>
      <c r="B10" s="438" t="s">
        <v>106</v>
      </c>
      <c r="C10" s="438"/>
      <c r="D10" s="438"/>
      <c r="E10" s="98"/>
      <c r="F10" s="64">
        <v>2000</v>
      </c>
      <c r="G10" s="65">
        <f>F10*E10*12</f>
        <v>0</v>
      </c>
      <c r="H10" s="98"/>
      <c r="I10" s="300"/>
      <c r="J10" s="300"/>
      <c r="K10" s="300"/>
      <c r="L10" s="300"/>
    </row>
    <row r="11" spans="1:12" ht="19.5" customHeight="1">
      <c r="A11" s="63">
        <v>2</v>
      </c>
      <c r="B11" s="439" t="s">
        <v>107</v>
      </c>
      <c r="C11" s="439"/>
      <c r="D11" s="439"/>
      <c r="E11" s="98"/>
      <c r="F11" s="64">
        <v>1000</v>
      </c>
      <c r="G11" s="65">
        <f aca="true" t="shared" si="0" ref="G11:G34">F11*E11*12</f>
        <v>0</v>
      </c>
      <c r="H11" s="98"/>
      <c r="I11" s="300"/>
      <c r="J11" s="300"/>
      <c r="K11" s="300"/>
      <c r="L11" s="300"/>
    </row>
    <row r="12" spans="1:12" ht="19.5" customHeight="1">
      <c r="A12" s="63">
        <v>3</v>
      </c>
      <c r="B12" s="439" t="s">
        <v>108</v>
      </c>
      <c r="C12" s="439"/>
      <c r="D12" s="439"/>
      <c r="E12" s="98"/>
      <c r="F12" s="64">
        <v>2000</v>
      </c>
      <c r="G12" s="65">
        <f t="shared" si="0"/>
        <v>0</v>
      </c>
      <c r="H12" s="98"/>
      <c r="I12" s="300"/>
      <c r="J12" s="300"/>
      <c r="K12" s="300"/>
      <c r="L12" s="300"/>
    </row>
    <row r="13" spans="1:12" ht="19.5" customHeight="1">
      <c r="A13" s="63">
        <v>4</v>
      </c>
      <c r="B13" s="439" t="s">
        <v>108</v>
      </c>
      <c r="C13" s="439"/>
      <c r="D13" s="439"/>
      <c r="E13" s="98"/>
      <c r="F13" s="64">
        <v>6500</v>
      </c>
      <c r="G13" s="65">
        <f t="shared" si="0"/>
        <v>0</v>
      </c>
      <c r="H13" s="98"/>
      <c r="I13" s="300"/>
      <c r="J13" s="300"/>
      <c r="K13" s="300"/>
      <c r="L13" s="300"/>
    </row>
    <row r="14" spans="1:12" ht="19.5" customHeight="1">
      <c r="A14" s="63">
        <v>5</v>
      </c>
      <c r="B14" s="439" t="s">
        <v>108</v>
      </c>
      <c r="C14" s="439"/>
      <c r="D14" s="439"/>
      <c r="E14" s="98"/>
      <c r="F14" s="64">
        <v>5000</v>
      </c>
      <c r="G14" s="65">
        <f t="shared" si="0"/>
        <v>0</v>
      </c>
      <c r="H14" s="98"/>
      <c r="I14" s="300"/>
      <c r="J14" s="300"/>
      <c r="K14" s="300"/>
      <c r="L14" s="300"/>
    </row>
    <row r="15" spans="1:12" ht="19.5" customHeight="1">
      <c r="A15" s="63">
        <v>6</v>
      </c>
      <c r="B15" s="439" t="s">
        <v>109</v>
      </c>
      <c r="C15" s="439"/>
      <c r="D15" s="439"/>
      <c r="E15" s="98"/>
      <c r="F15" s="64">
        <v>1500</v>
      </c>
      <c r="G15" s="65">
        <f t="shared" si="0"/>
        <v>0</v>
      </c>
      <c r="H15" s="98"/>
      <c r="I15" s="300"/>
      <c r="J15" s="300"/>
      <c r="K15" s="300"/>
      <c r="L15" s="300"/>
    </row>
    <row r="16" spans="1:12" ht="30" customHeight="1">
      <c r="A16" s="63">
        <v>7</v>
      </c>
      <c r="B16" s="439" t="s">
        <v>110</v>
      </c>
      <c r="C16" s="439"/>
      <c r="D16" s="439"/>
      <c r="E16" s="98"/>
      <c r="F16" s="64">
        <v>2000</v>
      </c>
      <c r="G16" s="65">
        <f t="shared" si="0"/>
        <v>0</v>
      </c>
      <c r="H16" s="98"/>
      <c r="I16" s="300"/>
      <c r="J16" s="300"/>
      <c r="K16" s="300"/>
      <c r="L16" s="300"/>
    </row>
    <row r="17" spans="1:12" ht="19.5" customHeight="1">
      <c r="A17" s="63">
        <v>8</v>
      </c>
      <c r="B17" s="439" t="s">
        <v>18</v>
      </c>
      <c r="C17" s="439"/>
      <c r="D17" s="439"/>
      <c r="E17" s="98"/>
      <c r="F17" s="64">
        <v>4000</v>
      </c>
      <c r="G17" s="65">
        <f t="shared" si="0"/>
        <v>0</v>
      </c>
      <c r="H17" s="98"/>
      <c r="I17" s="300"/>
      <c r="J17" s="300"/>
      <c r="K17" s="300"/>
      <c r="L17" s="300"/>
    </row>
    <row r="18" spans="1:12" ht="19.5" customHeight="1">
      <c r="A18" s="63">
        <v>9</v>
      </c>
      <c r="B18" s="439" t="s">
        <v>111</v>
      </c>
      <c r="C18" s="439"/>
      <c r="D18" s="439"/>
      <c r="E18" s="98"/>
      <c r="F18" s="64">
        <v>2000</v>
      </c>
      <c r="G18" s="65">
        <f t="shared" si="0"/>
        <v>0</v>
      </c>
      <c r="H18" s="98"/>
      <c r="I18" s="300"/>
      <c r="J18" s="300"/>
      <c r="K18" s="300"/>
      <c r="L18" s="300"/>
    </row>
    <row r="19" spans="1:12" ht="19.5" customHeight="1">
      <c r="A19" s="63">
        <v>10</v>
      </c>
      <c r="B19" s="439" t="s">
        <v>112</v>
      </c>
      <c r="C19" s="439"/>
      <c r="D19" s="439"/>
      <c r="E19" s="98"/>
      <c r="F19" s="64">
        <v>7500</v>
      </c>
      <c r="G19" s="65">
        <f t="shared" si="0"/>
        <v>0</v>
      </c>
      <c r="H19" s="98"/>
      <c r="I19" s="300"/>
      <c r="J19" s="300"/>
      <c r="K19" s="300"/>
      <c r="L19" s="300"/>
    </row>
    <row r="20" spans="1:12" ht="30" customHeight="1">
      <c r="A20" s="63">
        <v>11</v>
      </c>
      <c r="B20" s="439" t="s">
        <v>113</v>
      </c>
      <c r="C20" s="439"/>
      <c r="D20" s="439"/>
      <c r="E20" s="98"/>
      <c r="F20" s="64">
        <v>2000</v>
      </c>
      <c r="G20" s="65">
        <f t="shared" si="0"/>
        <v>0</v>
      </c>
      <c r="H20" s="98"/>
      <c r="I20" s="300"/>
      <c r="J20" s="300"/>
      <c r="K20" s="300"/>
      <c r="L20" s="300"/>
    </row>
    <row r="21" spans="1:12" ht="19.5" customHeight="1">
      <c r="A21" s="63">
        <v>12</v>
      </c>
      <c r="B21" s="439" t="s">
        <v>114</v>
      </c>
      <c r="C21" s="439"/>
      <c r="D21" s="439"/>
      <c r="E21" s="98"/>
      <c r="F21" s="64">
        <v>3000</v>
      </c>
      <c r="G21" s="65">
        <f t="shared" si="0"/>
        <v>0</v>
      </c>
      <c r="H21" s="98"/>
      <c r="I21" s="300"/>
      <c r="J21" s="300"/>
      <c r="K21" s="300"/>
      <c r="L21" s="300"/>
    </row>
    <row r="22" spans="1:12" ht="19.5" customHeight="1">
      <c r="A22" s="63">
        <v>13</v>
      </c>
      <c r="B22" s="439" t="s">
        <v>115</v>
      </c>
      <c r="C22" s="439"/>
      <c r="D22" s="439"/>
      <c r="E22" s="98"/>
      <c r="F22" s="64">
        <v>5000</v>
      </c>
      <c r="G22" s="65">
        <f t="shared" si="0"/>
        <v>0</v>
      </c>
      <c r="H22" s="98"/>
      <c r="I22" s="300"/>
      <c r="J22" s="300"/>
      <c r="K22" s="300"/>
      <c r="L22" s="300"/>
    </row>
    <row r="23" spans="1:12" ht="19.5" customHeight="1">
      <c r="A23" s="63">
        <v>14</v>
      </c>
      <c r="B23" s="439" t="s">
        <v>116</v>
      </c>
      <c r="C23" s="439"/>
      <c r="D23" s="439"/>
      <c r="E23" s="98"/>
      <c r="F23" s="64">
        <v>2000</v>
      </c>
      <c r="G23" s="65">
        <f t="shared" si="0"/>
        <v>0</v>
      </c>
      <c r="H23" s="98"/>
      <c r="I23" s="300"/>
      <c r="J23" s="300"/>
      <c r="K23" s="300"/>
      <c r="L23" s="300"/>
    </row>
    <row r="24" spans="1:12" ht="19.5" customHeight="1">
      <c r="A24" s="63">
        <v>15</v>
      </c>
      <c r="B24" s="439" t="s">
        <v>117</v>
      </c>
      <c r="C24" s="439"/>
      <c r="D24" s="439"/>
      <c r="E24" s="98"/>
      <c r="F24" s="64">
        <v>6500</v>
      </c>
      <c r="G24" s="65">
        <f t="shared" si="0"/>
        <v>0</v>
      </c>
      <c r="H24" s="98"/>
      <c r="I24" s="300"/>
      <c r="J24" s="300"/>
      <c r="K24" s="300"/>
      <c r="L24" s="300"/>
    </row>
    <row r="25" spans="1:12" ht="31.5" customHeight="1">
      <c r="A25" s="63">
        <v>16</v>
      </c>
      <c r="B25" s="439" t="s">
        <v>118</v>
      </c>
      <c r="C25" s="439"/>
      <c r="D25" s="439"/>
      <c r="E25" s="68"/>
      <c r="F25" s="64">
        <v>2000</v>
      </c>
      <c r="G25" s="65">
        <f t="shared" si="0"/>
        <v>0</v>
      </c>
      <c r="H25" s="68"/>
      <c r="I25" s="454"/>
      <c r="J25" s="454"/>
      <c r="K25" s="454"/>
      <c r="L25" s="454"/>
    </row>
    <row r="26" spans="1:12" ht="19.5" customHeight="1">
      <c r="A26" s="63">
        <v>17</v>
      </c>
      <c r="B26" s="439" t="s">
        <v>119</v>
      </c>
      <c r="C26" s="439"/>
      <c r="D26" s="439"/>
      <c r="E26" s="68"/>
      <c r="F26" s="64">
        <v>2000</v>
      </c>
      <c r="G26" s="65">
        <f t="shared" si="0"/>
        <v>0</v>
      </c>
      <c r="H26" s="68"/>
      <c r="I26" s="454"/>
      <c r="J26" s="454"/>
      <c r="K26" s="454"/>
      <c r="L26" s="454"/>
    </row>
    <row r="27" spans="1:12" ht="19.5" customHeight="1">
      <c r="A27" s="63">
        <v>18</v>
      </c>
      <c r="B27" s="439" t="s">
        <v>120</v>
      </c>
      <c r="C27" s="439"/>
      <c r="D27" s="439"/>
      <c r="E27" s="98"/>
      <c r="F27" s="64">
        <v>4000</v>
      </c>
      <c r="G27" s="65">
        <f t="shared" si="0"/>
        <v>0</v>
      </c>
      <c r="H27" s="98"/>
      <c r="I27" s="300"/>
      <c r="J27" s="300"/>
      <c r="K27" s="300"/>
      <c r="L27" s="300"/>
    </row>
    <row r="28" spans="1:12" ht="19.5" customHeight="1">
      <c r="A28" s="63">
        <v>19</v>
      </c>
      <c r="B28" s="439" t="s">
        <v>121</v>
      </c>
      <c r="C28" s="439"/>
      <c r="D28" s="439"/>
      <c r="E28" s="98"/>
      <c r="F28" s="64">
        <v>6500</v>
      </c>
      <c r="G28" s="65">
        <f t="shared" si="0"/>
        <v>0</v>
      </c>
      <c r="H28" s="98"/>
      <c r="I28" s="300"/>
      <c r="J28" s="300"/>
      <c r="K28" s="300"/>
      <c r="L28" s="300"/>
    </row>
    <row r="29" spans="1:12" ht="30.75" customHeight="1">
      <c r="A29" s="63">
        <v>20</v>
      </c>
      <c r="B29" s="439" t="s">
        <v>125</v>
      </c>
      <c r="C29" s="439"/>
      <c r="D29" s="439"/>
      <c r="E29" s="98"/>
      <c r="F29" s="64">
        <v>2000</v>
      </c>
      <c r="G29" s="65">
        <f t="shared" si="0"/>
        <v>0</v>
      </c>
      <c r="H29" s="98"/>
      <c r="I29" s="300"/>
      <c r="J29" s="300"/>
      <c r="K29" s="300"/>
      <c r="L29" s="300"/>
    </row>
    <row r="30" spans="1:12" ht="30" customHeight="1">
      <c r="A30" s="63">
        <v>21</v>
      </c>
      <c r="B30" s="439" t="s">
        <v>122</v>
      </c>
      <c r="C30" s="439"/>
      <c r="D30" s="439"/>
      <c r="E30" s="98"/>
      <c r="F30" s="64">
        <v>4000</v>
      </c>
      <c r="G30" s="65">
        <f t="shared" si="0"/>
        <v>0</v>
      </c>
      <c r="H30" s="98"/>
      <c r="I30" s="300"/>
      <c r="J30" s="300"/>
      <c r="K30" s="300"/>
      <c r="L30" s="300"/>
    </row>
    <row r="31" spans="1:12" ht="19.5" customHeight="1">
      <c r="A31" s="63">
        <v>22</v>
      </c>
      <c r="B31" s="439" t="s">
        <v>123</v>
      </c>
      <c r="C31" s="439"/>
      <c r="D31" s="439"/>
      <c r="E31" s="98"/>
      <c r="F31" s="64">
        <v>1500</v>
      </c>
      <c r="G31" s="65">
        <f t="shared" si="0"/>
        <v>0</v>
      </c>
      <c r="H31" s="98"/>
      <c r="I31" s="300"/>
      <c r="J31" s="300"/>
      <c r="K31" s="300"/>
      <c r="L31" s="300"/>
    </row>
    <row r="32" spans="1:15" ht="19.5" customHeight="1">
      <c r="A32" s="63">
        <v>23</v>
      </c>
      <c r="B32" s="439" t="s">
        <v>22</v>
      </c>
      <c r="C32" s="439"/>
      <c r="D32" s="439"/>
      <c r="E32" s="98"/>
      <c r="F32" s="64">
        <v>1500</v>
      </c>
      <c r="G32" s="65">
        <f t="shared" si="0"/>
        <v>0</v>
      </c>
      <c r="H32" s="98"/>
      <c r="I32" s="300"/>
      <c r="J32" s="300"/>
      <c r="K32" s="300"/>
      <c r="L32" s="300"/>
      <c r="O32" s="175" t="s">
        <v>216</v>
      </c>
    </row>
    <row r="33" spans="1:12" ht="19.5" customHeight="1">
      <c r="A33" s="63">
        <v>24</v>
      </c>
      <c r="B33" s="439" t="s">
        <v>124</v>
      </c>
      <c r="C33" s="439"/>
      <c r="D33" s="439"/>
      <c r="E33" s="98"/>
      <c r="F33" s="64">
        <v>2000</v>
      </c>
      <c r="G33" s="65">
        <f t="shared" si="0"/>
        <v>0</v>
      </c>
      <c r="H33" s="98"/>
      <c r="I33" s="300"/>
      <c r="J33" s="300"/>
      <c r="K33" s="300"/>
      <c r="L33" s="300"/>
    </row>
    <row r="34" spans="1:12" ht="19.5" customHeight="1">
      <c r="A34" s="63">
        <v>25</v>
      </c>
      <c r="B34" s="439" t="s">
        <v>126</v>
      </c>
      <c r="C34" s="439"/>
      <c r="D34" s="439"/>
      <c r="E34" s="98"/>
      <c r="F34" s="64">
        <v>2000</v>
      </c>
      <c r="G34" s="65">
        <f t="shared" si="0"/>
        <v>0</v>
      </c>
      <c r="H34" s="98"/>
      <c r="I34" s="300"/>
      <c r="J34" s="300"/>
      <c r="K34" s="300"/>
      <c r="L34" s="300"/>
    </row>
    <row r="35" spans="1:12" s="38" customFormat="1" ht="19.5" customHeight="1">
      <c r="A35" s="66"/>
      <c r="B35" s="458" t="s">
        <v>51</v>
      </c>
      <c r="C35" s="458"/>
      <c r="D35" s="458"/>
      <c r="E35" s="66">
        <f>SUM(E10:E34)</f>
        <v>0</v>
      </c>
      <c r="F35" s="66"/>
      <c r="G35" s="66">
        <f>SUM(G10:G34)</f>
        <v>0</v>
      </c>
      <c r="H35" s="66">
        <f>SUM(H10:H34)</f>
        <v>0</v>
      </c>
      <c r="I35" s="456"/>
      <c r="J35" s="456"/>
      <c r="K35" s="456"/>
      <c r="L35" s="456"/>
    </row>
    <row r="36" spans="1:12" ht="19.5" customHeight="1">
      <c r="A36" s="66"/>
      <c r="B36" s="457" t="s">
        <v>66</v>
      </c>
      <c r="C36" s="457"/>
      <c r="D36" s="457"/>
      <c r="E36" s="66">
        <f>E35</f>
        <v>0</v>
      </c>
      <c r="F36" s="67">
        <v>1000</v>
      </c>
      <c r="G36" s="66">
        <f>E36*F36</f>
        <v>0</v>
      </c>
      <c r="H36" s="66"/>
      <c r="I36" s="456"/>
      <c r="J36" s="456"/>
      <c r="K36" s="456"/>
      <c r="L36" s="456"/>
    </row>
    <row r="37" spans="1:12" ht="19.5" customHeight="1">
      <c r="A37" s="66"/>
      <c r="B37" s="457" t="s">
        <v>67</v>
      </c>
      <c r="C37" s="457"/>
      <c r="D37" s="457"/>
      <c r="E37" s="66">
        <f>E35</f>
        <v>0</v>
      </c>
      <c r="F37" s="66"/>
      <c r="G37" s="66">
        <f>G35+G36</f>
        <v>0</v>
      </c>
      <c r="H37" s="66"/>
      <c r="I37" s="456"/>
      <c r="J37" s="456"/>
      <c r="K37" s="456"/>
      <c r="L37" s="456"/>
    </row>
    <row r="38" ht="15" customHeight="1"/>
    <row r="41" spans="8:12" ht="23.25">
      <c r="H41" s="455" t="s">
        <v>145</v>
      </c>
      <c r="I41" s="455"/>
      <c r="J41" s="455"/>
      <c r="K41" s="455"/>
      <c r="L41" s="455"/>
    </row>
  </sheetData>
  <sheetProtection password="8D0A" sheet="1" objects="1" scenarios="1" selectLockedCells="1"/>
  <mergeCells count="71">
    <mergeCell ref="A2:F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  <mergeCell ref="I12:L12"/>
    <mergeCell ref="I13:L13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I14:L14"/>
    <mergeCell ref="I15:L15"/>
    <mergeCell ref="I16:L16"/>
    <mergeCell ref="I19:L19"/>
    <mergeCell ref="I17:L17"/>
    <mergeCell ref="I18:L18"/>
    <mergeCell ref="I20:L20"/>
    <mergeCell ref="I23:L23"/>
    <mergeCell ref="I21:L21"/>
    <mergeCell ref="I22:L22"/>
    <mergeCell ref="I24:L24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30:L30"/>
    <mergeCell ref="I26:L26"/>
    <mergeCell ref="I27:L27"/>
    <mergeCell ref="I28:L28"/>
    <mergeCell ref="I29:L29"/>
    <mergeCell ref="B9:D9"/>
    <mergeCell ref="B10:D10"/>
    <mergeCell ref="B11:D11"/>
    <mergeCell ref="F5:L6"/>
    <mergeCell ref="F7:L7"/>
    <mergeCell ref="F8:L8"/>
    <mergeCell ref="D5:E5"/>
    <mergeCell ref="D6:E6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66" t="str">
        <f>'ANNEXURE-I'!A2:AA2</f>
        <v>NUMBER STATEMENT:</v>
      </c>
      <c r="B2" s="467"/>
      <c r="C2" s="467"/>
      <c r="D2" s="467"/>
      <c r="E2" s="467"/>
      <c r="F2" s="467"/>
      <c r="G2" s="467"/>
      <c r="H2" s="162">
        <f>'ANNEXURE-I'!N2</f>
        <v>2025</v>
      </c>
      <c r="I2" s="162" t="str">
        <f>'ANNEXURE-I'!O2</f>
        <v>- 2026</v>
      </c>
      <c r="J2" s="162"/>
      <c r="K2" s="162"/>
      <c r="L2" s="162"/>
      <c r="M2" s="162"/>
      <c r="N2" s="163"/>
    </row>
    <row r="3" spans="1:14" ht="23.25" customHeight="1">
      <c r="A3" s="406" t="s">
        <v>142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</row>
    <row r="4" spans="1:14" ht="23.25" customHeight="1">
      <c r="A4" s="406" t="s">
        <v>143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18.75" customHeight="1">
      <c r="A5" s="248" t="s">
        <v>0</v>
      </c>
      <c r="B5" s="248"/>
      <c r="C5" s="248"/>
      <c r="D5" s="255">
        <f>'ANNEXURE-V'!D5</f>
        <v>43</v>
      </c>
      <c r="E5" s="257"/>
      <c r="F5" s="472" t="str">
        <f>'ANNEXURE-V'!F5</f>
        <v>41010291 /  SCHOOL EDUCATION</v>
      </c>
      <c r="G5" s="473"/>
      <c r="H5" s="473"/>
      <c r="I5" s="473"/>
      <c r="J5" s="473"/>
      <c r="K5" s="473"/>
      <c r="L5" s="473"/>
      <c r="M5" s="473"/>
      <c r="N5" s="474"/>
    </row>
    <row r="6" spans="1:14" ht="15.75">
      <c r="A6" s="248" t="s">
        <v>1</v>
      </c>
      <c r="B6" s="248"/>
      <c r="C6" s="248"/>
      <c r="D6" s="255" t="str">
        <f>'ANNEXURE-V'!D6</f>
        <v>03</v>
      </c>
      <c r="E6" s="257"/>
      <c r="F6" s="475"/>
      <c r="G6" s="476"/>
      <c r="H6" s="476"/>
      <c r="I6" s="476"/>
      <c r="J6" s="476"/>
      <c r="K6" s="476"/>
      <c r="L6" s="476"/>
      <c r="M6" s="476"/>
      <c r="N6" s="477"/>
    </row>
    <row r="7" spans="1:14" ht="18" customHeight="1">
      <c r="A7" s="468" t="str">
        <f>'ANNEXURE-V'!A7:E7</f>
        <v>IFHRMS CODE / SUB-ORDINATE OFFICE NAME &amp; PLACE</v>
      </c>
      <c r="B7" s="469"/>
      <c r="C7" s="469"/>
      <c r="D7" s="469"/>
      <c r="E7" s="469"/>
      <c r="F7" s="469">
        <f>'ANNEXURE-I'!G5</f>
        <v>0</v>
      </c>
      <c r="G7" s="469"/>
      <c r="H7" s="469"/>
      <c r="I7" s="469"/>
      <c r="J7" s="469"/>
      <c r="K7" s="469"/>
      <c r="L7" s="469"/>
      <c r="M7" s="469"/>
      <c r="N7" s="470"/>
    </row>
    <row r="8" spans="1:14" ht="18" customHeight="1">
      <c r="A8" s="468" t="str">
        <f>'ANNEXURE-V'!A8:E8</f>
        <v>HEAD OF ACCOUNT</v>
      </c>
      <c r="B8" s="469"/>
      <c r="C8" s="469"/>
      <c r="D8" s="469"/>
      <c r="E8" s="470"/>
      <c r="F8" s="468" t="str">
        <f>'ANNEXURE-V'!F8</f>
        <v>2202-05-200 AA</v>
      </c>
      <c r="G8" s="469"/>
      <c r="H8" s="469"/>
      <c r="I8" s="469"/>
      <c r="J8" s="469"/>
      <c r="K8" s="469"/>
      <c r="L8" s="469"/>
      <c r="M8" s="469"/>
      <c r="N8" s="470"/>
    </row>
    <row r="9" spans="1:14" ht="35.25" customHeight="1">
      <c r="A9" s="239" t="s">
        <v>135</v>
      </c>
      <c r="B9" s="239"/>
      <c r="C9" s="239" t="s">
        <v>141</v>
      </c>
      <c r="D9" s="239"/>
      <c r="E9" s="239" t="s">
        <v>136</v>
      </c>
      <c r="F9" s="479" t="s">
        <v>131</v>
      </c>
      <c r="G9" s="239" t="s">
        <v>137</v>
      </c>
      <c r="H9" s="239" t="s">
        <v>138</v>
      </c>
      <c r="I9" s="239" t="s">
        <v>197</v>
      </c>
      <c r="J9" s="239"/>
      <c r="K9" s="239" t="s">
        <v>139</v>
      </c>
      <c r="L9" s="239"/>
      <c r="M9" s="478" t="s">
        <v>134</v>
      </c>
      <c r="N9" s="239" t="s">
        <v>133</v>
      </c>
    </row>
    <row r="10" spans="1:14" ht="30">
      <c r="A10" s="69" t="s">
        <v>132</v>
      </c>
      <c r="B10" s="69" t="s">
        <v>140</v>
      </c>
      <c r="C10" s="69" t="s">
        <v>132</v>
      </c>
      <c r="D10" s="69" t="s">
        <v>140</v>
      </c>
      <c r="E10" s="239"/>
      <c r="F10" s="479"/>
      <c r="G10" s="239"/>
      <c r="H10" s="239"/>
      <c r="I10" s="69" t="s">
        <v>132</v>
      </c>
      <c r="J10" s="70" t="s">
        <v>86</v>
      </c>
      <c r="K10" s="70" t="s">
        <v>132</v>
      </c>
      <c r="L10" s="70" t="s">
        <v>86</v>
      </c>
      <c r="M10" s="239"/>
      <c r="N10" s="239"/>
    </row>
    <row r="11" spans="1:14" ht="65.25" customHeight="1">
      <c r="A11" s="89">
        <f>'ANNEXURE-I'!K27</f>
        <v>0</v>
      </c>
      <c r="B11" s="89">
        <f>'ANNEXURE-II'!I47+'ANNEXURE-IIA'!I18</f>
        <v>0</v>
      </c>
      <c r="C11" s="89">
        <f>'ANNEXURE-I'!N27</f>
        <v>0</v>
      </c>
      <c r="D11" s="89">
        <f>'ANNEXURE-II'!K47+'ANNEXURE-IIA'!K18</f>
        <v>0</v>
      </c>
      <c r="E11" s="89">
        <f>'ANNEXURE-IV'!E35:G35</f>
        <v>0</v>
      </c>
      <c r="F11" s="89">
        <f>'ANNEXURE-IV'!G25+'ANNEXURE-IV'!I31</f>
        <v>0</v>
      </c>
      <c r="G11" s="89">
        <f>'ANNEXURE-III'!O30</f>
        <v>0</v>
      </c>
      <c r="H11" s="89">
        <f>'ANNEXURE-III'!R43</f>
        <v>0</v>
      </c>
      <c r="I11" s="89">
        <f>'ANNEXURE-V'!E37</f>
        <v>0</v>
      </c>
      <c r="J11" s="89">
        <f>'ANNEXURE-V'!G37</f>
        <v>0</v>
      </c>
      <c r="K11" s="89">
        <f>'ANNEXURE-IIA'!H48</f>
        <v>0</v>
      </c>
      <c r="L11" s="89">
        <f>'ANNEXURE-IIA'!J48</f>
        <v>0</v>
      </c>
      <c r="M11" s="89">
        <f>'ANNEXURE-I'!AA27</f>
        <v>0</v>
      </c>
      <c r="N11" s="89">
        <f>'ANNEXURE-I'!Z27</f>
        <v>0</v>
      </c>
    </row>
  </sheetData>
  <sheetProtection password="8D0A" sheet="1" objects="1" scenarios="1" selectLockedCells="1"/>
  <mergeCells count="22">
    <mergeCell ref="E9:E10"/>
    <mergeCell ref="G9:G10"/>
    <mergeCell ref="A9:B9"/>
    <mergeCell ref="C9:D9"/>
    <mergeCell ref="H9:H10"/>
    <mergeCell ref="K9:L9"/>
    <mergeCell ref="M9:M10"/>
    <mergeCell ref="N9:N10"/>
    <mergeCell ref="F9:F10"/>
    <mergeCell ref="I9:J9"/>
    <mergeCell ref="A2:G2"/>
    <mergeCell ref="A8:E8"/>
    <mergeCell ref="F8:N8"/>
    <mergeCell ref="A3:N3"/>
    <mergeCell ref="A4:N4"/>
    <mergeCell ref="A6:C6"/>
    <mergeCell ref="A5:C5"/>
    <mergeCell ref="F5:N6"/>
    <mergeCell ref="D5:E5"/>
    <mergeCell ref="D6:E6"/>
    <mergeCell ref="A7:E7"/>
    <mergeCell ref="F7:N7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2021-08-12T07:18:55Z</cp:lastPrinted>
  <dcterms:created xsi:type="dcterms:W3CDTF">2018-06-11T08:57:38Z</dcterms:created>
  <dcterms:modified xsi:type="dcterms:W3CDTF">2024-07-03T04:06:43Z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