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'ANNEXURE-I'!$A$1:$AA$15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VARIATION'!$A$1:$M$13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<sst xmlns="http://schemas.openxmlformats.org/spreadsheetml/2006/main" count="359" uniqueCount="200">
  <si>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</si>
  <si>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</si>
  <si>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</si>
  <si>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</si>
  <si>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</si>
  <si>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</si>
  <si>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</si>
  <si>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</si>
  <si>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</si>
  <si>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</si>
  <si>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</si>
  <si>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</si>
  <si>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</si>
  <si>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</si>
  <si>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</si>
  <si>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</si>
  <si>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</si>
  <si>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</si>
  <si>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LIBRARIAN</t>
  </si>
  <si>
    <t>JUNIOR ASSISTANT</t>
  </si>
  <si>
    <t>OFFICE ASSISTANT</t>
  </si>
  <si>
    <t>WATCHMAN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</si>
  <si>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</si>
  <si>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</si>
  <si>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</si>
  <si>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</si>
  <si>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</si>
  <si>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</si>
  <si>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</si>
  <si>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</si>
  <si>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</si>
  <si>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</si>
  <si>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</si>
  <si>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</si>
  <si>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</si>
  <si>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</si>
  <si>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</si>
  <si>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</si>
  <si>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</si>
  <si>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</si>
  <si>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</si>
  <si>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</si>
  <si>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</si>
  <si>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</si>
  <si>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</si>
  <si>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</si>
  <si>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</si>
  <si>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</si>
  <si>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</si>
  <si>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</si>
  <si>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</si>
  <si>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</si>
  <si>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</si>
  <si>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</si>
  <si>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</si>
  <si>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</si>
  <si>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</si>
  <si>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</si>
  <si>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</si>
  <si>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</si>
  <si>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</si>
  <si>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</si>
  <si>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</si>
  <si>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</si>
  <si>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</si>
  <si>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</si>
  <si>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</si>
  <si>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</si>
  <si>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</si>
  <si>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</si>
  <si>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</si>
  <si>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</si>
  <si>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</si>
  <si>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</si>
  <si>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</si>
  <si>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</si>
  <si>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</si>
  <si>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</si>
  <si>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</si>
  <si>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</si>
  <si>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</si>
  <si>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</si>
  <si>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</si>
  <si>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</si>
  <si>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</si>
  <si>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</si>
  <si>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</si>
  <si>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</si>
  <si>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</si>
  <si>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</si>
  <si>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</si>
  <si>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</si>
  <si>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</si>
  <si>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</si>
  <si>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</si>
  <si>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</si>
  <si>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</si>
  <si>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</si>
  <si>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</si>
  <si>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</si>
  <si>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</si>
  <si>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</si>
  <si>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</si>
  <si>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</si>
  <si>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</si>
  <si>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</si>
  <si>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</si>
  <si>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</si>
  <si>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</si>
  <si>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</si>
  <si>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</si>
  <si>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</si>
  <si>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</si>
  <si>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</si>
  <si>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</si>
  <si>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</si>
  <si>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</si>
  <si>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</si>
  <si>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</si>
  <si>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</si>
  <si>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</si>
  <si>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</si>
  <si>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</si>
  <si>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</si>
  <si>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</si>
  <si>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</si>
  <si>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</si>
  <si>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</si>
  <si>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</si>
  <si>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</si>
  <si>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</si>
  <si>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</si>
  <si>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</si>
  <si>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</si>
  <si>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</si>
  <si>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</si>
  <si>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</si>
  <si>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</si>
  <si>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</si>
  <si>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</si>
  <si>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</si>
  <si>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</si>
  <si>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</si>
  <si>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</si>
  <si>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</si>
  <si>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Revised  Pay</t>
  </si>
  <si>
    <t>Revised Levels  of Pay</t>
  </si>
  <si>
    <t>Min</t>
  </si>
  <si>
    <t>Max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</si>
  <si>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</si>
  <si>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</si>
  <si>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</si>
  <si>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</si>
  <si>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</si>
  <si>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</si>
  <si>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</si>
  <si>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</si>
  <si>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</si>
  <si>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</si>
  <si>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</si>
  <si>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</si>
  <si>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r>
      <t xml:space="preserve">Grade IV        </t>
    </r>
    <r>
      <rPr>
        <b/>
        <sz val="10"/>
        <color indexed="8"/>
        <rFont val="Calibri"/>
        <family val="2"/>
      </rPr>
      <t>Unclassified Places</t>
    </r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</si>
  <si>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</si>
  <si>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</si>
  <si>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</si>
  <si>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</si>
  <si>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</si>
  <si>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</si>
  <si>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LAB ASSISTANT</t>
  </si>
  <si>
    <t>2202-02-109 BC</t>
  </si>
  <si>
    <t>16</t>
  </si>
  <si>
    <t>36400</t>
  </si>
  <si>
    <t>8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</si>
  <si>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</si>
  <si>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</si>
  <si>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</si>
  <si>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</si>
  <si>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</si>
  <si>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FEMALE TEACHER CUM WARDEN</t>
  </si>
  <si>
    <t>No. Of Post as Per IFHRMS</t>
  </si>
  <si>
    <t>Reason for Variation                        (Deployment / Surplus/ Post transfer / Upgradation new post etc..)</t>
  </si>
  <si>
    <r>
      <t>2</t>
    </r>
    <r>
      <rPr>
        <b/>
        <u val="single"/>
        <sz val="12"/>
        <color indexed="8"/>
        <rFont val="Calibri"/>
        <family val="2"/>
      </rPr>
      <t>202-02-109 BC: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BC. Creation of Additional posts in High Schools and Higher Secondary Schools under Rashtriya Madhyamik Siksha Abiyan</t>
    </r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</si>
  <si>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</si>
  <si>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</si>
  <si>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</si>
  <si>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</si>
  <si>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 xml:space="preserve">Revised  Classification    No  of Persons  in                                                                         HOUSE RENT ALLOWANCE                                                  (Filled Post)
</t>
  </si>
  <si>
    <t>41010291 /  SCHOOL EDUCATION</t>
  </si>
  <si>
    <t>WAGES (Changed to Contract Pay )</t>
  </si>
  <si>
    <t>NUMBER STATEMENT :</t>
  </si>
  <si>
    <t>SPL ALLOWANCE  (Up to 100)</t>
  </si>
  <si>
    <t>SPL ALLOWANCE (101-250)</t>
  </si>
  <si>
    <t>AHM ALLOWANCE(Up to 100)</t>
  </si>
  <si>
    <t>115700</t>
  </si>
  <si>
    <t>62000</t>
  </si>
  <si>
    <t>Bachelor Of Teaching Assistant</t>
  </si>
  <si>
    <t>Variation (Column.                8-9) (Decrease)</t>
  </si>
  <si>
    <t>Variation (Column.    9-8) (Increase)</t>
  </si>
  <si>
    <t>65500(NT)</t>
  </si>
  <si>
    <t>116600(Other)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</si>
</sst>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/>
      <protection/>
    </xf>
    <xf numFmtId="0" fontId="64" fillId="0" borderId="11" xfId="0" applyFont="1" applyFill="1" applyBorder="1" applyAlignment="1" applyProtection="1">
      <alignment vertical="center" wrapText="1"/>
      <protection/>
    </xf>
    <xf numFmtId="1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2" xfId="0" applyFont="1" applyFill="1" applyBorder="1" applyAlignment="1" applyProtection="1">
      <alignment horizontal="right" vertical="center" wrapText="1"/>
      <protection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4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right" vertical="center"/>
    </xf>
    <xf numFmtId="0" fontId="68" fillId="0" borderId="14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center"/>
      <protection/>
    </xf>
    <xf numFmtId="0" fontId="61" fillId="0" borderId="18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8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9" fillId="0" borderId="12" xfId="0" applyFont="1" applyFill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61" fillId="2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/>
    </xf>
    <xf numFmtId="0" fontId="61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49" fontId="61" fillId="0" borderId="10" xfId="0" applyNumberFormat="1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68" fillId="2" borderId="21" xfId="0" applyFont="1" applyFill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right" vertical="top"/>
    </xf>
    <xf numFmtId="0" fontId="75" fillId="0" borderId="10" xfId="0" applyFont="1" applyBorder="1" applyAlignment="1">
      <alignment vertical="top" wrapText="1"/>
    </xf>
    <xf numFmtId="0" fontId="0" fillId="2" borderId="10" xfId="0" applyFill="1" applyBorder="1" applyAlignment="1" applyProtection="1">
      <alignment/>
      <protection locked="0"/>
    </xf>
    <xf numFmtId="0" fontId="59" fillId="0" borderId="0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59" fillId="2" borderId="10" xfId="0" applyFont="1" applyFill="1" applyBorder="1" applyAlignment="1" applyProtection="1">
      <alignment vertical="center" wrapText="1"/>
      <protection locked="0"/>
    </xf>
    <xf numFmtId="0" fontId="77" fillId="0" borderId="0" xfId="0" applyFont="1" applyFill="1" applyAlignment="1">
      <alignment/>
    </xf>
    <xf numFmtId="164" fontId="61" fillId="0" borderId="10" xfId="0" applyNumberFormat="1" applyFont="1" applyFill="1" applyBorder="1" applyAlignment="1" applyProtection="1">
      <alignment horizontal="left" vertical="top"/>
      <protection/>
    </xf>
    <xf numFmtId="49" fontId="61" fillId="0" borderId="10" xfId="0" applyNumberFormat="1" applyFont="1" applyFill="1" applyBorder="1" applyAlignment="1" applyProtection="1">
      <alignment vertical="top"/>
      <protection/>
    </xf>
    <xf numFmtId="0" fontId="64" fillId="0" borderId="10" xfId="0" applyFont="1" applyFill="1" applyBorder="1" applyAlignment="1" applyProtection="1">
      <alignment horizontal="center" vertical="top" wrapTex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67" fillId="0" borderId="10" xfId="0" applyFont="1" applyBorder="1" applyAlignment="1">
      <alignment horizontal="left"/>
    </xf>
    <xf numFmtId="0" fontId="59" fillId="0" borderId="10" xfId="0" applyFont="1" applyFill="1" applyBorder="1" applyAlignment="1" applyProtection="1">
      <alignment vertical="top" wrapText="1"/>
      <protection/>
    </xf>
    <xf numFmtId="0" fontId="67" fillId="0" borderId="22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78" fillId="0" borderId="22" xfId="0" applyFont="1" applyBorder="1" applyAlignment="1">
      <alignment/>
    </xf>
    <xf numFmtId="49" fontId="67" fillId="0" borderId="10" xfId="0" applyNumberFormat="1" applyFont="1" applyBorder="1" applyAlignment="1">
      <alignment horizontal="left"/>
    </xf>
    <xf numFmtId="0" fontId="61" fillId="0" borderId="10" xfId="0" applyFont="1" applyFill="1" applyBorder="1" applyAlignment="1" applyProtection="1">
      <alignment horizontal="center" textRotation="90"/>
      <protection/>
    </xf>
    <xf numFmtId="0" fontId="76" fillId="0" borderId="22" xfId="0" applyFont="1" applyBorder="1" applyAlignment="1">
      <alignment/>
    </xf>
    <xf numFmtId="0" fontId="76" fillId="0" borderId="12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12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2" xfId="0" applyFont="1" applyBorder="1" applyAlignment="1">
      <alignment/>
    </xf>
    <xf numFmtId="0" fontId="75" fillId="10" borderId="10" xfId="0" applyFont="1" applyFill="1" applyBorder="1" applyAlignment="1" applyProtection="1">
      <alignment vertical="top" wrapText="1"/>
      <protection/>
    </xf>
    <xf numFmtId="0" fontId="61" fillId="0" borderId="10" xfId="0" applyFont="1" applyBorder="1" applyAlignment="1" applyProtection="1">
      <alignment horizontal="left"/>
      <protection/>
    </xf>
    <xf numFmtId="0" fontId="67" fillId="0" borderId="11" xfId="0" applyFont="1" applyFill="1" applyBorder="1" applyAlignment="1" applyProtection="1">
      <alignment horizontal="right"/>
      <protection/>
    </xf>
    <xf numFmtId="0" fontId="67" fillId="0" borderId="22" xfId="0" applyFont="1" applyFill="1" applyBorder="1" applyAlignment="1" applyProtection="1">
      <alignment horizontal="right"/>
      <protection/>
    </xf>
    <xf numFmtId="0" fontId="61" fillId="0" borderId="11" xfId="0" applyFont="1" applyFill="1" applyBorder="1" applyAlignment="1" applyProtection="1">
      <alignment horizontal="right" wrapText="1"/>
      <protection/>
    </xf>
    <xf numFmtId="0" fontId="61" fillId="0" borderId="22" xfId="0" applyFont="1" applyFill="1" applyBorder="1" applyAlignment="1" applyProtection="1">
      <alignment horizontal="right" wrapText="1"/>
      <protection/>
    </xf>
    <xf numFmtId="0" fontId="61" fillId="0" borderId="12" xfId="0" applyFont="1" applyFill="1" applyBorder="1" applyAlignment="1" applyProtection="1">
      <alignment horizontal="right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7" fillId="2" borderId="11" xfId="0" applyFont="1" applyFill="1" applyBorder="1" applyAlignment="1" applyProtection="1">
      <alignment horizontal="left" vertical="center"/>
      <protection locked="0"/>
    </xf>
    <xf numFmtId="0" fontId="67" fillId="2" borderId="22" xfId="0" applyFont="1" applyFill="1" applyBorder="1" applyAlignment="1" applyProtection="1">
      <alignment horizontal="left" vertical="center"/>
      <protection locked="0"/>
    </xf>
    <xf numFmtId="0" fontId="67" fillId="2" borderId="12" xfId="0" applyFont="1" applyFill="1" applyBorder="1" applyAlignment="1" applyProtection="1">
      <alignment horizontal="left" vertical="center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/>
    </xf>
    <xf numFmtId="0" fontId="67" fillId="0" borderId="22" xfId="0" applyFont="1" applyFill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 applyProtection="1">
      <alignment horizontal="left" vertical="center" wrapText="1"/>
      <protection/>
    </xf>
    <xf numFmtId="0" fontId="67" fillId="0" borderId="11" xfId="0" applyFont="1" applyFill="1" applyBorder="1" applyAlignment="1" applyProtection="1">
      <alignment horizontal="left" vertical="center"/>
      <protection/>
    </xf>
    <xf numFmtId="0" fontId="67" fillId="0" borderId="22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23" xfId="0" applyFont="1" applyFill="1" applyBorder="1" applyAlignment="1" applyProtection="1">
      <alignment horizontal="center" textRotation="90" wrapText="1"/>
      <protection/>
    </xf>
    <xf numFmtId="0" fontId="59" fillId="0" borderId="24" xfId="0" applyFont="1" applyFill="1" applyBorder="1" applyAlignment="1" applyProtection="1">
      <alignment horizontal="center" textRotation="90" wrapText="1"/>
      <protection/>
    </xf>
    <xf numFmtId="0" fontId="67" fillId="0" borderId="25" xfId="0" applyFont="1" applyFill="1" applyBorder="1" applyAlignment="1" applyProtection="1">
      <alignment horizontal="left" vertical="center"/>
      <protection/>
    </xf>
    <xf numFmtId="0" fontId="62" fillId="0" borderId="18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59" fillId="0" borderId="21" xfId="0" applyFont="1" applyFill="1" applyBorder="1" applyAlignment="1" applyProtection="1">
      <alignment horizontal="center" textRotation="90" wrapText="1"/>
      <protection/>
    </xf>
    <xf numFmtId="0" fontId="11" fillId="0" borderId="23" xfId="0" applyFont="1" applyFill="1" applyBorder="1" applyAlignment="1" applyProtection="1">
      <alignment horizontal="center" textRotation="90" wrapText="1"/>
      <protection/>
    </xf>
    <xf numFmtId="0" fontId="11" fillId="0" borderId="21" xfId="0" applyFont="1" applyFill="1" applyBorder="1" applyAlignment="1" applyProtection="1">
      <alignment horizontal="center" textRotation="90" wrapText="1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textRotation="90" wrapText="1"/>
      <protection/>
    </xf>
    <xf numFmtId="0" fontId="61" fillId="0" borderId="24" xfId="0" applyFont="1" applyFill="1" applyBorder="1" applyAlignment="1" applyProtection="1">
      <alignment horizontal="center" textRotation="90" wrapText="1"/>
      <protection/>
    </xf>
    <xf numFmtId="0" fontId="68" fillId="0" borderId="24" xfId="0" applyFont="1" applyBorder="1" applyAlignment="1">
      <alignment horizontal="center" wrapText="1"/>
    </xf>
    <xf numFmtId="0" fontId="67" fillId="0" borderId="10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 applyProtection="1">
      <alignment horizontal="center" textRotation="90"/>
      <protection/>
    </xf>
    <xf numFmtId="0" fontId="59" fillId="0" borderId="24" xfId="0" applyFont="1" applyFill="1" applyBorder="1" applyAlignment="1" applyProtection="1">
      <alignment horizontal="center" textRotation="90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2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2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0" borderId="22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textRotation="90"/>
      <protection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78" fillId="0" borderId="11" xfId="0" applyFont="1" applyBorder="1" applyAlignment="1">
      <alignment horizontal="right"/>
    </xf>
    <xf numFmtId="0" fontId="78" fillId="0" borderId="22" xfId="0" applyFont="1" applyBorder="1" applyAlignment="1">
      <alignment horizontal="right"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right"/>
    </xf>
    <xf numFmtId="0" fontId="67" fillId="0" borderId="22" xfId="0" applyFont="1" applyBorder="1" applyAlignment="1">
      <alignment horizontal="right"/>
    </xf>
    <xf numFmtId="0" fontId="61" fillId="0" borderId="11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left" wrapText="1"/>
      <protection/>
    </xf>
    <xf numFmtId="0" fontId="61" fillId="0" borderId="12" xfId="0" applyFont="1" applyBorder="1" applyAlignment="1" applyProtection="1">
      <alignment horizontal="left" wrapText="1"/>
      <protection/>
    </xf>
    <xf numFmtId="0" fontId="59" fillId="0" borderId="11" xfId="0" applyFont="1" applyBorder="1" applyAlignment="1" applyProtection="1">
      <alignment horizontal="left" vertical="top"/>
      <protection/>
    </xf>
    <xf numFmtId="0" fontId="59" fillId="0" borderId="22" xfId="0" applyFont="1" applyBorder="1" applyAlignment="1" applyProtection="1">
      <alignment horizontal="left" vertical="top"/>
      <protection/>
    </xf>
    <xf numFmtId="0" fontId="59" fillId="0" borderId="12" xfId="0" applyFont="1" applyBorder="1" applyAlignment="1" applyProtection="1">
      <alignment horizontal="left" vertical="top"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left"/>
      <protection/>
    </xf>
    <xf numFmtId="0" fontId="67" fillId="0" borderId="1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2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22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left" vertical="top" wrapText="1"/>
      <protection/>
    </xf>
    <xf numFmtId="0" fontId="61" fillId="0" borderId="22" xfId="0" applyFont="1" applyBorder="1" applyAlignment="1" applyProtection="1">
      <alignment horizontal="left" vertical="top" wrapText="1"/>
      <protection/>
    </xf>
    <xf numFmtId="0" fontId="61" fillId="0" borderId="12" xfId="0" applyFont="1" applyBorder="1" applyAlignment="1" applyProtection="1">
      <alignment horizontal="left" vertical="top" wrapText="1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10" borderId="11" xfId="0" applyFont="1" applyFill="1" applyBorder="1" applyAlignment="1">
      <alignment horizontal="left"/>
    </xf>
    <xf numFmtId="0" fontId="59" fillId="10" borderId="22" xfId="0" applyFont="1" applyFill="1" applyBorder="1" applyAlignment="1">
      <alignment horizontal="left"/>
    </xf>
    <xf numFmtId="0" fontId="59" fillId="10" borderId="12" xfId="0" applyFont="1" applyFill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2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left" wrapText="1"/>
    </xf>
    <xf numFmtId="0" fontId="59" fillId="0" borderId="2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1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7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65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right"/>
      <protection/>
    </xf>
    <xf numFmtId="0" fontId="63" fillId="0" borderId="22" xfId="0" applyFont="1" applyFill="1" applyBorder="1" applyAlignment="1" applyProtection="1">
      <alignment horizontal="right"/>
      <protection/>
    </xf>
    <xf numFmtId="0" fontId="63" fillId="0" borderId="12" xfId="0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22" xfId="0" applyFont="1" applyFill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22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Fill="1" applyBorder="1" applyAlignment="1" applyProtection="1" quotePrefix="1">
      <alignment horizontal="center" wrapText="1"/>
      <protection/>
    </xf>
    <xf numFmtId="0" fontId="74" fillId="0" borderId="12" xfId="0" applyFont="1" applyFill="1" applyBorder="1" applyAlignment="1" applyProtection="1" quotePrefix="1">
      <alignment horizontal="center" wrapText="1"/>
      <protection/>
    </xf>
    <xf numFmtId="0" fontId="61" fillId="0" borderId="1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74" fillId="0" borderId="22" xfId="0" applyFont="1" applyFill="1" applyBorder="1" applyAlignment="1" applyProtection="1" quotePrefix="1">
      <alignment horizont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3" fillId="0" borderId="25" xfId="0" applyFont="1" applyFill="1" applyBorder="1" applyAlignment="1" applyProtection="1">
      <alignment horizontal="center"/>
      <protection/>
    </xf>
    <xf numFmtId="0" fontId="63" fillId="0" borderId="26" xfId="0" applyFont="1" applyFill="1" applyBorder="1" applyAlignment="1" applyProtection="1">
      <alignment horizont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0" fontId="63" fillId="0" borderId="28" xfId="0" applyFont="1" applyFill="1" applyBorder="1" applyAlignment="1" applyProtection="1">
      <alignment horizontal="center"/>
      <protection/>
    </xf>
    <xf numFmtId="0" fontId="63" fillId="0" borderId="29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1" fillId="0" borderId="25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8" fillId="2" borderId="10" xfId="0" applyFont="1" applyFill="1" applyBorder="1" applyAlignment="1" applyProtection="1">
      <alignment horizontal="center"/>
      <protection locked="0"/>
    </xf>
    <xf numFmtId="0" fontId="68" fillId="2" borderId="16" xfId="0" applyFont="1" applyFill="1" applyBorder="1" applyAlignment="1" applyProtection="1">
      <alignment horizontal="center"/>
      <protection locked="0"/>
    </xf>
    <xf numFmtId="0" fontId="59" fillId="0" borderId="30" xfId="0" applyFont="1" applyBorder="1" applyAlignment="1">
      <alignment horizontal="left" wrapText="1"/>
    </xf>
    <xf numFmtId="0" fontId="59" fillId="0" borderId="30" xfId="0" applyFont="1" applyBorder="1" applyAlignment="1">
      <alignment horizontal="left" vertical="top"/>
    </xf>
    <xf numFmtId="0" fontId="59" fillId="0" borderId="22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71" fillId="0" borderId="11" xfId="0" applyFont="1" applyBorder="1" applyAlignment="1" quotePrefix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68" fillId="2" borderId="10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top" wrapText="1"/>
      <protection/>
    </xf>
    <xf numFmtId="0" fontId="67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2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67" fillId="0" borderId="10" xfId="0" applyFont="1" applyFill="1" applyBorder="1" applyAlignment="1" applyProtection="1">
      <alignment horizontal="right"/>
      <protection/>
    </xf>
    <xf numFmtId="0" fontId="67" fillId="0" borderId="10" xfId="0" applyFont="1" applyFill="1" applyBorder="1" applyAlignment="1" applyProtection="1">
      <alignment horizontal="right" wrapText="1"/>
      <protection/>
    </xf>
    <xf numFmtId="0" fontId="79" fillId="0" borderId="0" xfId="52" applyFont="1" applyFill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left" vertical="top"/>
      <protection/>
    </xf>
    <xf numFmtId="0" fontId="59" fillId="0" borderId="25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2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 horizontal="right"/>
    </xf>
    <xf numFmtId="0" fontId="76" fillId="0" borderId="22" xfId="0" applyFont="1" applyBorder="1" applyAlignment="1">
      <alignment horizontal="right"/>
    </xf>
    <xf numFmtId="0" fontId="67" fillId="0" borderId="1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6" fillId="0" borderId="25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9"/>
  <sheetViews>
    <sheetView showZeros="0" tabSelected="1" view="pageBreakPreview" zoomScale="90" zoomScaleSheetLayoutView="90" zoomScalePageLayoutView="0" workbookViewId="0" topLeftCell="A1">
      <selection activeCell="X9" sqref="X9:X10"/>
    </sheetView>
  </sheetViews>
  <sheetFormatPr defaultColWidth="9.140625" defaultRowHeight="15"/>
  <cols>
    <col min="1" max="1" width="4.00390625" style="69" customWidth="1"/>
    <col min="2" max="2" width="16.00390625" style="70" customWidth="1"/>
    <col min="3" max="3" width="5.7109375" style="60" customWidth="1"/>
    <col min="4" max="4" width="7.28125" style="60" customWidth="1"/>
    <col min="5" max="5" width="0.85546875" style="71" customWidth="1"/>
    <col min="6" max="6" width="6.7109375" style="60" customWidth="1"/>
    <col min="7" max="7" width="8.28125" style="60" customWidth="1"/>
    <col min="8" max="8" width="7.7109375" style="60" customWidth="1"/>
    <col min="9" max="9" width="8.28125" style="60" customWidth="1"/>
    <col min="10" max="10" width="6.8515625" style="60" customWidth="1"/>
    <col min="11" max="11" width="8.28125" style="72" customWidth="1"/>
    <col min="12" max="12" width="9.421875" style="60" customWidth="1"/>
    <col min="13" max="13" width="7.57421875" style="60" customWidth="1"/>
    <col min="14" max="14" width="8.421875" style="60" customWidth="1"/>
    <col min="15" max="15" width="6.57421875" style="60" customWidth="1"/>
    <col min="16" max="16" width="5.57421875" style="60" customWidth="1"/>
    <col min="17" max="17" width="6.28125" style="60" customWidth="1"/>
    <col min="18" max="22" width="6.7109375" style="60" customWidth="1"/>
    <col min="23" max="25" width="7.28125" style="60" customWidth="1"/>
    <col min="26" max="26" width="6.7109375" style="60" customWidth="1"/>
    <col min="27" max="27" width="4.28125" style="60" customWidth="1"/>
    <col min="28" max="28" width="10.00390625" style="60" hidden="1" customWidth="1"/>
    <col min="29" max="29" width="7.00390625" style="93" hidden="1" customWidth="1"/>
    <col min="30" max="16384" width="9.140625" style="60" customWidth="1"/>
  </cols>
  <sheetData>
    <row r="1" ht="7.5" customHeight="1">
      <c r="AC1" s="60"/>
    </row>
    <row r="2" spans="1:29" ht="15.75">
      <c r="A2" s="176" t="s">
        <v>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19"/>
      <c r="AC2" s="119"/>
    </row>
    <row r="3" spans="1:29" ht="15.75">
      <c r="A3" s="139" t="s">
        <v>189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6">
        <v>2025</v>
      </c>
      <c r="O3" s="126" t="str">
        <f>"- "&amp;N3+1</f>
        <v>- 2026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19"/>
      <c r="AC3" s="119"/>
    </row>
    <row r="4" spans="1:29" ht="15">
      <c r="A4" s="183" t="s">
        <v>0</v>
      </c>
      <c r="B4" s="184"/>
      <c r="C4" s="185"/>
      <c r="D4" s="186">
        <v>43</v>
      </c>
      <c r="E4" s="187"/>
      <c r="F4" s="188"/>
      <c r="G4" s="162" t="s">
        <v>187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  <c r="AB4" s="119"/>
      <c r="AC4" s="119"/>
    </row>
    <row r="5" spans="1:29" ht="15">
      <c r="A5" s="182" t="s">
        <v>1</v>
      </c>
      <c r="B5" s="182"/>
      <c r="C5" s="182"/>
      <c r="D5" s="189" t="s">
        <v>157</v>
      </c>
      <c r="E5" s="190"/>
      <c r="F5" s="191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  <c r="AB5" s="119"/>
      <c r="AC5" s="119"/>
    </row>
    <row r="6" spans="1:29" ht="30" customHeight="1">
      <c r="A6" s="148" t="s">
        <v>182</v>
      </c>
      <c r="B6" s="148"/>
      <c r="C6" s="148"/>
      <c r="D6" s="148"/>
      <c r="E6" s="148"/>
      <c r="F6" s="148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19"/>
      <c r="AC6" s="119"/>
    </row>
    <row r="7" spans="1:29" s="92" customFormat="1" ht="34.5" customHeight="1">
      <c r="A7" s="155" t="s">
        <v>183</v>
      </c>
      <c r="B7" s="156"/>
      <c r="C7" s="156"/>
      <c r="D7" s="156"/>
      <c r="E7" s="156"/>
      <c r="F7" s="157"/>
      <c r="G7" s="152" t="s">
        <v>181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C7" s="94"/>
    </row>
    <row r="8" spans="1:27" ht="48" customHeight="1">
      <c r="A8" s="177" t="s">
        <v>24</v>
      </c>
      <c r="B8" s="177" t="s">
        <v>2</v>
      </c>
      <c r="C8" s="159" t="s">
        <v>145</v>
      </c>
      <c r="D8" s="159"/>
      <c r="E8" s="159"/>
      <c r="F8" s="159"/>
      <c r="G8" s="159"/>
      <c r="H8" s="159"/>
      <c r="I8" s="158" t="str">
        <f>"No. of Sanctioned Post             (as on 1-8-"&amp;N3-1&amp;")"</f>
        <v>No. of Sanctioned Post             (as on 1-8-2024)</v>
      </c>
      <c r="J8" s="158"/>
      <c r="K8" s="158"/>
      <c r="L8" s="158" t="str">
        <f>"No. of Filled Post                           (as on 1-8-"&amp;N3-1&amp;")"</f>
        <v>No. of Filled Post                           (as on 1-8-2024)</v>
      </c>
      <c r="M8" s="158"/>
      <c r="N8" s="158"/>
      <c r="O8" s="158" t="str">
        <f>"No. of Vacant Post             (as on 1-8-"&amp;N3-1&amp;")"</f>
        <v>No. of Vacant Post             (as on 1-8-2024)</v>
      </c>
      <c r="P8" s="158"/>
      <c r="Q8" s="158"/>
      <c r="R8" s="192" t="s">
        <v>186</v>
      </c>
      <c r="S8" s="193"/>
      <c r="T8" s="193"/>
      <c r="U8" s="193"/>
      <c r="V8" s="193"/>
      <c r="W8" s="194"/>
      <c r="X8" s="171" t="s">
        <v>173</v>
      </c>
      <c r="Y8" s="172"/>
      <c r="Z8" s="180" t="s">
        <v>10</v>
      </c>
      <c r="AA8" s="180" t="s">
        <v>11</v>
      </c>
    </row>
    <row r="9" spans="1:27" ht="100.5" customHeight="1">
      <c r="A9" s="178"/>
      <c r="B9" s="178"/>
      <c r="C9" s="145" t="s">
        <v>146</v>
      </c>
      <c r="D9" s="146"/>
      <c r="E9" s="146"/>
      <c r="F9" s="147"/>
      <c r="G9" s="180" t="s">
        <v>4</v>
      </c>
      <c r="H9" s="180" t="s">
        <v>5</v>
      </c>
      <c r="I9" s="160" t="s">
        <v>6</v>
      </c>
      <c r="J9" s="160" t="s">
        <v>7</v>
      </c>
      <c r="K9" s="169" t="s">
        <v>158</v>
      </c>
      <c r="L9" s="160" t="s">
        <v>6</v>
      </c>
      <c r="M9" s="160" t="s">
        <v>7</v>
      </c>
      <c r="N9" s="160" t="s">
        <v>159</v>
      </c>
      <c r="O9" s="160" t="s">
        <v>6</v>
      </c>
      <c r="P9" s="160" t="s">
        <v>7</v>
      </c>
      <c r="Q9" s="160" t="s">
        <v>160</v>
      </c>
      <c r="R9" s="160" t="s">
        <v>14</v>
      </c>
      <c r="S9" s="160" t="s">
        <v>15</v>
      </c>
      <c r="T9" s="160" t="s">
        <v>22</v>
      </c>
      <c r="U9" s="160" t="s">
        <v>39</v>
      </c>
      <c r="V9" s="160" t="s">
        <v>161</v>
      </c>
      <c r="W9" s="160" t="s">
        <v>9</v>
      </c>
      <c r="X9" s="173" t="s">
        <v>174</v>
      </c>
      <c r="Y9" s="173" t="s">
        <v>175</v>
      </c>
      <c r="Z9" s="181"/>
      <c r="AA9" s="181"/>
    </row>
    <row r="10" spans="1:27" ht="18" customHeight="1" hidden="1">
      <c r="A10" s="179"/>
      <c r="B10" s="179"/>
      <c r="C10" s="110" t="s">
        <v>13</v>
      </c>
      <c r="D10" s="144" t="s">
        <v>147</v>
      </c>
      <c r="E10" s="144"/>
      <c r="F10" s="61" t="s">
        <v>148</v>
      </c>
      <c r="G10" s="195"/>
      <c r="H10" s="195"/>
      <c r="I10" s="168"/>
      <c r="J10" s="168"/>
      <c r="K10" s="170"/>
      <c r="L10" s="168"/>
      <c r="M10" s="168"/>
      <c r="N10" s="168"/>
      <c r="O10" s="168"/>
      <c r="P10" s="168"/>
      <c r="Q10" s="168"/>
      <c r="R10" s="161"/>
      <c r="S10" s="161"/>
      <c r="T10" s="161"/>
      <c r="U10" s="161"/>
      <c r="V10" s="161"/>
      <c r="W10" s="161"/>
      <c r="X10" s="174"/>
      <c r="Y10" s="175"/>
      <c r="Z10" s="181"/>
      <c r="AA10" s="181"/>
    </row>
    <row r="11" spans="1:29" ht="18" customHeight="1">
      <c r="A11" s="73">
        <v>1</v>
      </c>
      <c r="B11" s="73">
        <v>2</v>
      </c>
      <c r="C11" s="62">
        <v>3</v>
      </c>
      <c r="D11" s="62">
        <v>4</v>
      </c>
      <c r="E11" s="62">
        <v>5</v>
      </c>
      <c r="F11" s="62">
        <v>5</v>
      </c>
      <c r="G11" s="62">
        <v>6</v>
      </c>
      <c r="H11" s="62">
        <v>7</v>
      </c>
      <c r="I11" s="73">
        <v>8</v>
      </c>
      <c r="J11" s="62">
        <v>9</v>
      </c>
      <c r="K11" s="62">
        <v>10</v>
      </c>
      <c r="L11" s="62">
        <v>11</v>
      </c>
      <c r="M11" s="73">
        <v>12</v>
      </c>
      <c r="N11" s="62">
        <v>13</v>
      </c>
      <c r="O11" s="62">
        <v>14</v>
      </c>
      <c r="P11" s="62">
        <v>15</v>
      </c>
      <c r="Q11" s="73">
        <v>16</v>
      </c>
      <c r="R11" s="62">
        <v>17</v>
      </c>
      <c r="S11" s="62">
        <v>18</v>
      </c>
      <c r="T11" s="62">
        <v>19</v>
      </c>
      <c r="U11" s="73">
        <v>20</v>
      </c>
      <c r="V11" s="62">
        <v>21</v>
      </c>
      <c r="W11" s="62">
        <v>22</v>
      </c>
      <c r="X11" s="62">
        <v>23</v>
      </c>
      <c r="Y11" s="73">
        <v>24</v>
      </c>
      <c r="Z11" s="62">
        <v>25</v>
      </c>
      <c r="AA11" s="62">
        <v>26</v>
      </c>
      <c r="AB11" s="62">
        <v>27</v>
      </c>
      <c r="AC11" s="73">
        <v>28</v>
      </c>
    </row>
    <row r="12" spans="1:29" ht="24.75" customHeight="1">
      <c r="A12" s="63">
        <v>1</v>
      </c>
      <c r="B12" s="137" t="s">
        <v>195</v>
      </c>
      <c r="C12" s="95" t="s">
        <v>170</v>
      </c>
      <c r="D12" s="120" t="s">
        <v>171</v>
      </c>
      <c r="E12" s="95" t="s">
        <v>17</v>
      </c>
      <c r="F12" s="121" t="s">
        <v>193</v>
      </c>
      <c r="G12" s="59"/>
      <c r="H12" s="59"/>
      <c r="I12" s="59"/>
      <c r="J12" s="59"/>
      <c r="K12" s="64">
        <f>I12+J12</f>
        <v>0</v>
      </c>
      <c r="L12" s="59"/>
      <c r="M12" s="59"/>
      <c r="N12" s="65">
        <f>L12+M12</f>
        <v>0</v>
      </c>
      <c r="O12" s="65">
        <f>I12-L12</f>
        <v>0</v>
      </c>
      <c r="P12" s="65">
        <f>J12-M12</f>
        <v>0</v>
      </c>
      <c r="Q12" s="65">
        <f>O12+P12</f>
        <v>0</v>
      </c>
      <c r="R12" s="107"/>
      <c r="S12" s="107"/>
      <c r="T12" s="107"/>
      <c r="U12" s="107"/>
      <c r="V12" s="107"/>
      <c r="W12" s="65">
        <f>SUM(R12:V12)</f>
        <v>0</v>
      </c>
      <c r="X12" s="107"/>
      <c r="Y12" s="107"/>
      <c r="Z12" s="107"/>
      <c r="AA12" s="107"/>
      <c r="AC12" s="93">
        <f>ROUND((D12+F12)*0.4,0)</f>
        <v>60840</v>
      </c>
    </row>
    <row r="13" spans="1:29" ht="16.5" customHeight="1">
      <c r="A13" s="63">
        <v>2</v>
      </c>
      <c r="B13" s="137" t="s">
        <v>19</v>
      </c>
      <c r="C13" s="95" t="s">
        <v>172</v>
      </c>
      <c r="D13" s="120">
        <v>19500</v>
      </c>
      <c r="E13" s="95" t="s">
        <v>17</v>
      </c>
      <c r="F13" s="121" t="s">
        <v>194</v>
      </c>
      <c r="G13" s="59"/>
      <c r="H13" s="59"/>
      <c r="I13" s="59"/>
      <c r="J13" s="59"/>
      <c r="K13" s="64">
        <f>I13+J13</f>
        <v>0</v>
      </c>
      <c r="L13" s="59"/>
      <c r="M13" s="59"/>
      <c r="N13" s="65">
        <f>L13+M13</f>
        <v>0</v>
      </c>
      <c r="O13" s="65">
        <f>I13-L13</f>
        <v>0</v>
      </c>
      <c r="P13" s="65">
        <f>J13-M13</f>
        <v>0</v>
      </c>
      <c r="Q13" s="65">
        <f>O13+P13</f>
        <v>0</v>
      </c>
      <c r="R13" s="107"/>
      <c r="S13" s="107"/>
      <c r="T13" s="107"/>
      <c r="U13" s="107"/>
      <c r="V13" s="107"/>
      <c r="W13" s="65">
        <f>SUM(R13:V13)</f>
        <v>0</v>
      </c>
      <c r="X13" s="107"/>
      <c r="Y13" s="107"/>
      <c r="Z13" s="107"/>
      <c r="AA13" s="107"/>
      <c r="AC13" s="93">
        <f>ROUND((D13+F13)*0.4,0)</f>
        <v>32600</v>
      </c>
    </row>
    <row r="14" spans="1:29" ht="18" customHeight="1">
      <c r="A14" s="63">
        <v>3</v>
      </c>
      <c r="B14" s="137" t="s">
        <v>168</v>
      </c>
      <c r="C14" s="95" t="s">
        <v>172</v>
      </c>
      <c r="D14" s="120">
        <v>19500</v>
      </c>
      <c r="E14" s="95" t="s">
        <v>17</v>
      </c>
      <c r="F14" s="121" t="s">
        <v>194</v>
      </c>
      <c r="G14" s="59"/>
      <c r="H14" s="59"/>
      <c r="I14" s="59"/>
      <c r="J14" s="59"/>
      <c r="K14" s="64">
        <f>I14+J14</f>
        <v>0</v>
      </c>
      <c r="L14" s="59"/>
      <c r="M14" s="59"/>
      <c r="N14" s="65">
        <f>L14+M14</f>
        <v>0</v>
      </c>
      <c r="O14" s="65">
        <f>I14-L14</f>
        <v>0</v>
      </c>
      <c r="P14" s="65">
        <f>J14-M14</f>
        <v>0</v>
      </c>
      <c r="Q14" s="65">
        <f>O14+P14</f>
        <v>0</v>
      </c>
      <c r="R14" s="107"/>
      <c r="S14" s="107"/>
      <c r="T14" s="107"/>
      <c r="U14" s="107"/>
      <c r="V14" s="107"/>
      <c r="W14" s="65">
        <f>SUM(R14:V14)</f>
        <v>0</v>
      </c>
      <c r="X14" s="107"/>
      <c r="Y14" s="107"/>
      <c r="Z14" s="107"/>
      <c r="AA14" s="107"/>
      <c r="AC14" s="93">
        <f>ROUND((D14+F14)*0.4,0)</f>
        <v>32600</v>
      </c>
    </row>
    <row r="15" spans="1:27" ht="24.75" customHeight="1">
      <c r="A15" s="63"/>
      <c r="B15" s="141" t="s">
        <v>9</v>
      </c>
      <c r="C15" s="142"/>
      <c r="D15" s="142"/>
      <c r="E15" s="142"/>
      <c r="F15" s="143"/>
      <c r="G15" s="65">
        <f aca="true" t="shared" si="0" ref="G15:AA15">SUM(G12:G14)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4">
        <f t="shared" si="0"/>
        <v>0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65">
        <f t="shared" si="0"/>
        <v>0</v>
      </c>
      <c r="U15" s="65">
        <f t="shared" si="0"/>
        <v>0</v>
      </c>
      <c r="V15" s="65">
        <f t="shared" si="0"/>
        <v>0</v>
      </c>
      <c r="W15" s="65">
        <f t="shared" si="0"/>
        <v>0</v>
      </c>
      <c r="X15" s="65">
        <f t="shared" si="0"/>
        <v>0</v>
      </c>
      <c r="Y15" s="65">
        <f t="shared" si="0"/>
        <v>0</v>
      </c>
      <c r="Z15" s="65">
        <f t="shared" si="0"/>
        <v>0</v>
      </c>
      <c r="AA15" s="65">
        <f t="shared" si="0"/>
        <v>0</v>
      </c>
    </row>
    <row r="19" spans="23:25" ht="15">
      <c r="W19" s="91"/>
      <c r="X19" s="91"/>
      <c r="Y19" s="91"/>
    </row>
  </sheetData>
  <sheetProtection password="8D0A" sheet="1" objects="1" scenarios="1" selectLockedCells="1"/>
  <mergeCells count="43">
    <mergeCell ref="A2:AA2"/>
    <mergeCell ref="B8:B10"/>
    <mergeCell ref="A8:A10"/>
    <mergeCell ref="W9:W10"/>
    <mergeCell ref="Z8:Z10"/>
    <mergeCell ref="AA8:AA10"/>
    <mergeCell ref="U9:U10"/>
    <mergeCell ref="V9:V10"/>
    <mergeCell ref="A5:C5"/>
    <mergeCell ref="A4:C4"/>
    <mergeCell ref="D4:F4"/>
    <mergeCell ref="D5:F5"/>
    <mergeCell ref="R8:W8"/>
    <mergeCell ref="G9:G10"/>
    <mergeCell ref="H9:H10"/>
    <mergeCell ref="I9:I10"/>
    <mergeCell ref="J9:J10"/>
    <mergeCell ref="K9:K10"/>
    <mergeCell ref="P9:P10"/>
    <mergeCell ref="Q9:Q10"/>
    <mergeCell ref="X8:Y8"/>
    <mergeCell ref="X9:X10"/>
    <mergeCell ref="Y9:Y10"/>
    <mergeCell ref="L9:L10"/>
    <mergeCell ref="M9:M10"/>
    <mergeCell ref="N9:N10"/>
    <mergeCell ref="O9:O10"/>
    <mergeCell ref="A3:M3"/>
    <mergeCell ref="B15:F15"/>
    <mergeCell ref="D10:E10"/>
    <mergeCell ref="C9:F9"/>
    <mergeCell ref="A6:F6"/>
    <mergeCell ref="G6:AA6"/>
    <mergeCell ref="G7:AA7"/>
    <mergeCell ref="A7:F7"/>
    <mergeCell ref="L8:N8"/>
    <mergeCell ref="O8:Q8"/>
    <mergeCell ref="C8:H8"/>
    <mergeCell ref="I8:K8"/>
    <mergeCell ref="R9:R10"/>
    <mergeCell ref="S9:S10"/>
    <mergeCell ref="G4:AA5"/>
    <mergeCell ref="T9:T10"/>
  </mergeCells>
  <printOptions horizontalCentered="1"/>
  <pageMargins left="0.7" right="0.45" top="1" bottom="0.5" header="0.3" footer="0.3"/>
  <pageSetup horizontalDpi="300" verticalDpi="300" orientation="landscape" paperSize="5" scale="85" r:id="rId1"/>
  <ignoredErrors>
    <ignoredError sqref="D12 C12:C14" numberStoredAsText="1"/>
    <ignoredError sqref="G15:Q15 R15:U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M17"/>
  <sheetViews>
    <sheetView showZeros="0" view="pageBreakPreview" zoomScale="110" zoomScaleSheetLayoutView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3.8515625" style="0" customWidth="1"/>
    <col min="2" max="2" width="25.57421875" style="1" customWidth="1"/>
    <col min="3" max="7" width="5.7109375" style="1" customWidth="1"/>
    <col min="8" max="8" width="10.140625" style="0" customWidth="1"/>
    <col min="9" max="9" width="9.7109375" style="0" customWidth="1"/>
    <col min="10" max="10" width="10.00390625" style="0" customWidth="1"/>
    <col min="11" max="11" width="8.7109375" style="0" customWidth="1"/>
    <col min="12" max="12" width="30.8515625" style="0" customWidth="1"/>
    <col min="13" max="13" width="9.7109375" style="0" customWidth="1"/>
  </cols>
  <sheetData>
    <row r="1" spans="1:13" ht="19.5" customHeight="1">
      <c r="A1" s="204" t="str">
        <f>'ANNEXURE-I'!A3</f>
        <v>NUMBER STATEMENT :</v>
      </c>
      <c r="B1" s="205"/>
      <c r="C1" s="205"/>
      <c r="D1" s="205"/>
      <c r="E1" s="205"/>
      <c r="F1" s="205"/>
      <c r="G1" s="205"/>
      <c r="H1" s="205"/>
      <c r="I1" s="205"/>
      <c r="J1" s="128">
        <f>'ANNEXURE-I'!N3</f>
        <v>2025</v>
      </c>
      <c r="K1" s="128" t="str">
        <f>'ANNEXURE-I'!O3</f>
        <v>- 2026</v>
      </c>
      <c r="L1" s="128"/>
      <c r="M1" s="128"/>
    </row>
    <row r="2" spans="1:13" ht="19.5" customHeight="1">
      <c r="A2" s="202" t="s">
        <v>184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9.5" customHeight="1">
      <c r="A3" s="197" t="s">
        <v>0</v>
      </c>
      <c r="B3" s="197"/>
      <c r="C3" s="124">
        <v>43</v>
      </c>
      <c r="D3" s="203" t="str">
        <f>'ANNEXURE-I'!G4</f>
        <v>41010291 /  SCHOOL EDUCATION</v>
      </c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9.5" customHeight="1">
      <c r="A4" s="197" t="s">
        <v>1</v>
      </c>
      <c r="B4" s="197"/>
      <c r="C4" s="129" t="s">
        <v>157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36.75" customHeight="1">
      <c r="A5" s="201" t="str">
        <f>'ANNEXURE-I'!A6:C6</f>
        <v>IFHRMS CODE / SUB-ORDINATE OFFICE NAME &amp; PLACE</v>
      </c>
      <c r="B5" s="201"/>
      <c r="C5" s="201"/>
      <c r="D5" s="196">
        <f>'ANNEXURE-I'!G6</f>
        <v>0</v>
      </c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9.5" customHeight="1">
      <c r="A6" s="196" t="str">
        <f>'ANNEXURE-I'!A7:C7</f>
        <v>HEAD OF ACCOUNT</v>
      </c>
      <c r="B6" s="196"/>
      <c r="C6" s="196"/>
      <c r="D6" s="197" t="str">
        <f>'ANNEXURE-II'!G9</f>
        <v>2202-02-109 BC</v>
      </c>
      <c r="E6" s="197"/>
      <c r="F6" s="197"/>
      <c r="G6" s="197"/>
      <c r="H6" s="197"/>
      <c r="I6" s="197"/>
      <c r="J6" s="197"/>
      <c r="K6" s="197"/>
      <c r="L6" s="197"/>
      <c r="M6" s="197"/>
    </row>
    <row r="7" spans="1:13" ht="36" customHeight="1">
      <c r="A7" s="158" t="s">
        <v>40</v>
      </c>
      <c r="B7" s="158" t="s">
        <v>104</v>
      </c>
      <c r="C7" s="198" t="s">
        <v>3</v>
      </c>
      <c r="D7" s="199"/>
      <c r="E7" s="199"/>
      <c r="F7" s="199"/>
      <c r="G7" s="199"/>
      <c r="H7" s="158" t="str">
        <f>"No of Post During  "&amp;'ANNEXURE-I'!N3-2&amp;"-"&amp;'ANNEXURE-I'!N3-1</f>
        <v>No of Post During  2023-2024</v>
      </c>
      <c r="I7" s="158" t="str">
        <f>"No of Post During  "&amp;'ANNEXURE-I'!N3-1&amp;"-"&amp;'ANNEXURE-I'!N3</f>
        <v>No of Post During  2024-2025</v>
      </c>
      <c r="J7" s="158" t="s">
        <v>196</v>
      </c>
      <c r="K7" s="158" t="s">
        <v>197</v>
      </c>
      <c r="L7" s="158" t="s">
        <v>180</v>
      </c>
      <c r="M7" s="200" t="s">
        <v>179</v>
      </c>
    </row>
    <row r="8" spans="1:13" ht="60.75" customHeight="1">
      <c r="A8" s="158"/>
      <c r="B8" s="158"/>
      <c r="C8" s="130" t="str">
        <f>('ANNEXURE-I'!N3-1)&amp;"-"&amp;('ANNEXURE-I'!N3)</f>
        <v>2024-2025</v>
      </c>
      <c r="D8" s="130" t="str">
        <f>('ANNEXURE-I'!N3)&amp;"-"&amp;('ANNEXURE-I'!N3+1)</f>
        <v>2025-2026</v>
      </c>
      <c r="E8" s="130" t="str">
        <f>('ANNEXURE-I'!N3+1)&amp;"-"&amp;('ANNEXURE-I'!N3+2)</f>
        <v>2026-2027</v>
      </c>
      <c r="F8" s="130" t="str">
        <f>('ANNEXURE-I'!N3+2)&amp;"-"&amp;('ANNEXURE-I'!N3+3)</f>
        <v>2027-2028</v>
      </c>
      <c r="G8" s="130" t="str">
        <f>('ANNEXURE-I'!N3+3)&amp;"-"&amp;('ANNEXURE-I'!N3+4)</f>
        <v>2028-2029</v>
      </c>
      <c r="H8" s="158"/>
      <c r="I8" s="158"/>
      <c r="J8" s="158"/>
      <c r="K8" s="158"/>
      <c r="L8" s="158"/>
      <c r="M8" s="200"/>
    </row>
    <row r="9" spans="1:13" ht="15">
      <c r="A9" s="86">
        <v>1</v>
      </c>
      <c r="B9" s="87">
        <v>2</v>
      </c>
      <c r="C9" s="111">
        <v>3</v>
      </c>
      <c r="D9" s="112">
        <v>4</v>
      </c>
      <c r="E9" s="111">
        <v>5</v>
      </c>
      <c r="F9" s="112">
        <v>6</v>
      </c>
      <c r="G9" s="111">
        <v>7</v>
      </c>
      <c r="H9" s="112">
        <v>8</v>
      </c>
      <c r="I9" s="111">
        <v>9</v>
      </c>
      <c r="J9" s="112">
        <v>10</v>
      </c>
      <c r="K9" s="111">
        <v>11</v>
      </c>
      <c r="L9" s="112">
        <v>12</v>
      </c>
      <c r="M9" s="112">
        <v>13</v>
      </c>
    </row>
    <row r="10" spans="1:13" ht="30" customHeight="1">
      <c r="A10" s="113">
        <v>1</v>
      </c>
      <c r="B10" s="114" t="str">
        <f>'ANNEXURE-I'!B12</f>
        <v>Bachelor Of Teaching Assistant</v>
      </c>
      <c r="C10" s="118"/>
      <c r="D10" s="118"/>
      <c r="E10" s="118"/>
      <c r="F10" s="118"/>
      <c r="G10" s="118"/>
      <c r="H10" s="118"/>
      <c r="I10" s="35">
        <f>'ANNEXURE-I'!K12</f>
        <v>0</v>
      </c>
      <c r="J10" s="2">
        <f>IF(H10&gt;I10,H10-I10,0)</f>
        <v>0</v>
      </c>
      <c r="K10" s="2">
        <f>IF(I10&gt;H10,I10-H10,0)</f>
        <v>0</v>
      </c>
      <c r="L10" s="66"/>
      <c r="M10" s="115"/>
    </row>
    <row r="11" spans="1:13" ht="30" customHeight="1">
      <c r="A11" s="113">
        <v>2</v>
      </c>
      <c r="B11" s="114" t="str">
        <f>'ANNEXURE-I'!B13</f>
        <v>JUNIOR ASSISTANT</v>
      </c>
      <c r="C11" s="118"/>
      <c r="D11" s="118"/>
      <c r="E11" s="118"/>
      <c r="F11" s="118"/>
      <c r="G11" s="118"/>
      <c r="H11" s="118"/>
      <c r="I11" s="35">
        <f>'ANNEXURE-I'!K13</f>
        <v>0</v>
      </c>
      <c r="J11" s="2">
        <f>IF(H11&gt;I11,H11-I11,0)</f>
        <v>0</v>
      </c>
      <c r="K11" s="2">
        <f>IF(I11&gt;H11,I11-H11,0)</f>
        <v>0</v>
      </c>
      <c r="L11" s="66"/>
      <c r="M11" s="115"/>
    </row>
    <row r="12" spans="1:13" ht="30" customHeight="1">
      <c r="A12" s="113">
        <v>3</v>
      </c>
      <c r="B12" s="114" t="str">
        <f>'ANNEXURE-I'!B14</f>
        <v>LAB ASSISTANT</v>
      </c>
      <c r="C12" s="118"/>
      <c r="D12" s="118"/>
      <c r="E12" s="118"/>
      <c r="F12" s="118"/>
      <c r="G12" s="118"/>
      <c r="H12" s="118"/>
      <c r="I12" s="35">
        <f>'ANNEXURE-I'!K14</f>
        <v>0</v>
      </c>
      <c r="J12" s="2">
        <f>IF(H12&gt;I12,H12-I12,0)</f>
        <v>0</v>
      </c>
      <c r="K12" s="2">
        <f>IF(I12&gt;H12,I12-H12,0)</f>
        <v>0</v>
      </c>
      <c r="L12" s="66"/>
      <c r="M12" s="115"/>
    </row>
    <row r="13" spans="1:13" ht="30" customHeight="1">
      <c r="A13" s="113"/>
      <c r="B13" s="114" t="s">
        <v>9</v>
      </c>
      <c r="C13" s="125">
        <f>SUM(C10:C12)</f>
        <v>0</v>
      </c>
      <c r="D13" s="125">
        <f aca="true" t="shared" si="0" ref="D13:M13">SUM(D10:D12)</f>
        <v>0</v>
      </c>
      <c r="E13" s="125">
        <f t="shared" si="0"/>
        <v>0</v>
      </c>
      <c r="F13" s="125">
        <f t="shared" si="0"/>
        <v>0</v>
      </c>
      <c r="G13" s="125">
        <f t="shared" si="0"/>
        <v>0</v>
      </c>
      <c r="H13" s="125">
        <f t="shared" si="0"/>
        <v>0</v>
      </c>
      <c r="I13" s="125">
        <f t="shared" si="0"/>
        <v>0</v>
      </c>
      <c r="J13" s="125">
        <f t="shared" si="0"/>
        <v>0</v>
      </c>
      <c r="K13" s="125">
        <f t="shared" si="0"/>
        <v>0</v>
      </c>
      <c r="L13" s="125">
        <f t="shared" si="0"/>
        <v>0</v>
      </c>
      <c r="M13" s="125">
        <f t="shared" si="0"/>
        <v>0</v>
      </c>
    </row>
    <row r="14" spans="3:7" ht="15">
      <c r="C14" s="116"/>
      <c r="D14" s="116"/>
      <c r="E14" s="116"/>
      <c r="F14" s="116"/>
      <c r="G14" s="116"/>
    </row>
    <row r="15" spans="3:7" ht="15">
      <c r="C15" s="116"/>
      <c r="D15" s="116"/>
      <c r="E15" s="116"/>
      <c r="F15" s="116"/>
      <c r="G15" s="116"/>
    </row>
    <row r="16" spans="3:7" ht="15">
      <c r="C16" s="116"/>
      <c r="D16" s="116"/>
      <c r="E16" s="116"/>
      <c r="F16" s="116"/>
      <c r="G16" s="116"/>
    </row>
    <row r="17" spans="3:7" ht="18.75">
      <c r="C17" s="117"/>
      <c r="D17" s="117"/>
      <c r="E17" s="117"/>
      <c r="F17" s="117"/>
      <c r="G17" s="117"/>
    </row>
  </sheetData>
  <sheetProtection password="8D0A" sheet="1" objects="1" scenarios="1" selectLockedCells="1"/>
  <mergeCells count="18">
    <mergeCell ref="A2:M2"/>
    <mergeCell ref="A3:B3"/>
    <mergeCell ref="A4:B4"/>
    <mergeCell ref="D3:M4"/>
    <mergeCell ref="A1:I1"/>
    <mergeCell ref="D5:M5"/>
    <mergeCell ref="A6:C6"/>
    <mergeCell ref="D6:M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A5:C5"/>
  </mergeCells>
  <printOptions/>
  <pageMargins left="0.95" right="0.2" top="1.2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3" customWidth="1"/>
    <col min="4" max="4" width="2.8515625" style="3" customWidth="1"/>
    <col min="5" max="5" width="12.57421875" style="3" customWidth="1"/>
    <col min="6" max="6" width="8.140625" style="0" customWidth="1"/>
    <col min="7" max="7" width="7.57421875" style="0" customWidth="1"/>
    <col min="9" max="9" width="10.28125" style="0" customWidth="1"/>
    <col min="10" max="10" width="8.140625" style="0" customWidth="1"/>
    <col min="11" max="11" width="12.28125" style="0" customWidth="1"/>
  </cols>
  <sheetData>
    <row r="2" spans="1:11" ht="15.75">
      <c r="A2" s="210" t="str">
        <f>'ANNEXURE-I'!A3:AA3</f>
        <v>NUMBER STATEMENT :</v>
      </c>
      <c r="B2" s="211"/>
      <c r="C2" s="211"/>
      <c r="D2" s="211"/>
      <c r="E2" s="211"/>
      <c r="F2" s="211"/>
      <c r="G2" s="133">
        <f>'ANNEXURE-I'!N3</f>
        <v>2025</v>
      </c>
      <c r="H2" s="133" t="str">
        <f>'ANNEXURE-I'!O3</f>
        <v>- 2026</v>
      </c>
      <c r="I2" s="133"/>
      <c r="J2" s="133"/>
      <c r="K2" s="134"/>
    </row>
    <row r="3" spans="1:11" ht="15.75">
      <c r="A3" s="221" t="s">
        <v>37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15.75">
      <c r="A4" s="221" t="s">
        <v>36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15.75">
      <c r="A5" s="233" t="s">
        <v>149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5" customHeight="1">
      <c r="A6" s="224" t="s">
        <v>0</v>
      </c>
      <c r="B6" s="225"/>
      <c r="C6" s="225"/>
      <c r="D6" s="226"/>
      <c r="E6" s="236">
        <f>'ANNEXURE-I'!D4</f>
        <v>43</v>
      </c>
      <c r="F6" s="237"/>
      <c r="G6" s="227" t="str">
        <f>'ANNEXURE-I'!G4</f>
        <v>41010291 /  SCHOOL EDUCATION</v>
      </c>
      <c r="H6" s="228"/>
      <c r="I6" s="228"/>
      <c r="J6" s="228"/>
      <c r="K6" s="229"/>
    </row>
    <row r="7" spans="1:11" ht="15">
      <c r="A7" s="224" t="s">
        <v>1</v>
      </c>
      <c r="B7" s="225"/>
      <c r="C7" s="225"/>
      <c r="D7" s="226"/>
      <c r="E7" s="236" t="str">
        <f>'ANNEXURE-I'!D5</f>
        <v>03</v>
      </c>
      <c r="F7" s="237"/>
      <c r="G7" s="230"/>
      <c r="H7" s="231"/>
      <c r="I7" s="231"/>
      <c r="J7" s="231"/>
      <c r="K7" s="232"/>
    </row>
    <row r="8" spans="1:11" ht="16.5" customHeight="1">
      <c r="A8" s="212" t="str">
        <f>'ANNEXURE-I'!A6:C6</f>
        <v>IFHRMS CODE / SUB-ORDINATE OFFICE NAME &amp; PLACE</v>
      </c>
      <c r="B8" s="213"/>
      <c r="C8" s="213"/>
      <c r="D8" s="213"/>
      <c r="E8" s="213"/>
      <c r="F8" s="214"/>
      <c r="G8" s="215">
        <f>'ANNEXURE-I'!G6</f>
        <v>0</v>
      </c>
      <c r="H8" s="216"/>
      <c r="I8" s="216"/>
      <c r="J8" s="216"/>
      <c r="K8" s="217"/>
    </row>
    <row r="9" spans="1:11" ht="15">
      <c r="A9" s="218" t="s">
        <v>183</v>
      </c>
      <c r="B9" s="219"/>
      <c r="C9" s="219"/>
      <c r="D9" s="219"/>
      <c r="E9" s="219"/>
      <c r="F9" s="219"/>
      <c r="G9" s="220" t="s">
        <v>169</v>
      </c>
      <c r="H9" s="220"/>
      <c r="I9" s="220"/>
      <c r="J9" s="220"/>
      <c r="K9" s="220"/>
    </row>
    <row r="10" spans="1:11" ht="15">
      <c r="A10" s="74"/>
      <c r="B10" s="208" t="s">
        <v>35</v>
      </c>
      <c r="C10" s="208"/>
      <c r="D10" s="208"/>
      <c r="E10" s="208"/>
      <c r="F10" s="209" t="s">
        <v>28</v>
      </c>
      <c r="G10" s="209" t="s">
        <v>29</v>
      </c>
      <c r="H10" s="208" t="s">
        <v>33</v>
      </c>
      <c r="I10" s="208"/>
      <c r="J10" s="208" t="s">
        <v>34</v>
      </c>
      <c r="K10" s="208"/>
    </row>
    <row r="11" spans="1:11" ht="105">
      <c r="A11" s="75" t="s">
        <v>12</v>
      </c>
      <c r="B11" s="74" t="s">
        <v>25</v>
      </c>
      <c r="C11" s="74" t="s">
        <v>26</v>
      </c>
      <c r="D11" s="74" t="s">
        <v>17</v>
      </c>
      <c r="E11" s="74" t="s">
        <v>27</v>
      </c>
      <c r="F11" s="209"/>
      <c r="G11" s="209"/>
      <c r="H11" s="67" t="s">
        <v>30</v>
      </c>
      <c r="I11" s="67" t="s">
        <v>31</v>
      </c>
      <c r="J11" s="67" t="s">
        <v>30</v>
      </c>
      <c r="K11" s="67" t="s">
        <v>32</v>
      </c>
    </row>
    <row r="12" spans="1:11" ht="15">
      <c r="A12" s="51">
        <v>1</v>
      </c>
      <c r="B12" s="51">
        <v>2</v>
      </c>
      <c r="C12" s="206">
        <v>3</v>
      </c>
      <c r="D12" s="206"/>
      <c r="E12" s="51">
        <v>4</v>
      </c>
      <c r="F12" s="51">
        <v>5</v>
      </c>
      <c r="G12" s="51">
        <v>6</v>
      </c>
      <c r="H12" s="51">
        <v>7</v>
      </c>
      <c r="I12" s="51">
        <v>8</v>
      </c>
      <c r="J12" s="51">
        <v>9</v>
      </c>
      <c r="K12" s="51">
        <v>10</v>
      </c>
    </row>
    <row r="13" spans="1:11" ht="18.75" customHeight="1">
      <c r="A13" s="52">
        <v>1</v>
      </c>
      <c r="B13" s="52">
        <v>1</v>
      </c>
      <c r="C13" s="79">
        <v>15700</v>
      </c>
      <c r="D13" s="79" t="s">
        <v>17</v>
      </c>
      <c r="E13" s="138">
        <v>50000</v>
      </c>
      <c r="F13" s="52">
        <v>32850</v>
      </c>
      <c r="G1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3" s="52">
        <f>((F13*H13)+G13)*12</f>
        <v>0</v>
      </c>
      <c r="J1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3" s="52">
        <f>((F13*J13)+G13)*12</f>
        <v>0</v>
      </c>
    </row>
    <row r="14" spans="1:11" ht="18.75" customHeight="1">
      <c r="A14" s="52">
        <v>2</v>
      </c>
      <c r="B14" s="52">
        <v>2</v>
      </c>
      <c r="C14" s="79">
        <v>15900</v>
      </c>
      <c r="D14" s="79" t="s">
        <v>17</v>
      </c>
      <c r="E14" s="138">
        <v>50400</v>
      </c>
      <c r="F14" s="52">
        <v>33150</v>
      </c>
      <c r="G1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4" s="52">
        <f aca="true" t="shared" si="0" ref="I14:I46">((F14*H14)+G14)*12</f>
        <v>0</v>
      </c>
      <c r="J1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4" s="52">
        <f aca="true" t="shared" si="1" ref="K14:K46">((F14*J14)+G14)*12</f>
        <v>0</v>
      </c>
    </row>
    <row r="15" spans="1:11" ht="18.75" customHeight="1">
      <c r="A15" s="52">
        <v>3</v>
      </c>
      <c r="B15" s="52">
        <v>3</v>
      </c>
      <c r="C15" s="79">
        <v>16600</v>
      </c>
      <c r="D15" s="79" t="s">
        <v>17</v>
      </c>
      <c r="E15" s="138">
        <v>52400</v>
      </c>
      <c r="F15" s="52">
        <v>34500</v>
      </c>
      <c r="G1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5" s="52">
        <f t="shared" si="0"/>
        <v>0</v>
      </c>
      <c r="J1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5" s="52">
        <f t="shared" si="1"/>
        <v>0</v>
      </c>
    </row>
    <row r="16" spans="1:11" ht="18.75" customHeight="1">
      <c r="A16" s="52">
        <v>4</v>
      </c>
      <c r="B16" s="52">
        <v>4</v>
      </c>
      <c r="C16" s="79">
        <v>18000</v>
      </c>
      <c r="D16" s="79" t="s">
        <v>17</v>
      </c>
      <c r="E16" s="138">
        <v>56900</v>
      </c>
      <c r="F16" s="52">
        <v>37450</v>
      </c>
      <c r="G1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6" s="52">
        <f t="shared" si="0"/>
        <v>0</v>
      </c>
      <c r="J1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6" s="52">
        <f t="shared" si="1"/>
        <v>0</v>
      </c>
    </row>
    <row r="17" spans="1:11" ht="18.75" customHeight="1">
      <c r="A17" s="52">
        <v>5</v>
      </c>
      <c r="B17" s="52">
        <v>5</v>
      </c>
      <c r="C17" s="79">
        <v>18200</v>
      </c>
      <c r="D17" s="79" t="s">
        <v>17</v>
      </c>
      <c r="E17" s="138">
        <v>57900</v>
      </c>
      <c r="F17" s="52">
        <v>38050</v>
      </c>
      <c r="G1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7" s="52">
        <f t="shared" si="0"/>
        <v>0</v>
      </c>
      <c r="J1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7" s="52">
        <f t="shared" si="1"/>
        <v>0</v>
      </c>
    </row>
    <row r="18" spans="1:11" ht="18.75" customHeight="1">
      <c r="A18" s="52">
        <v>6</v>
      </c>
      <c r="B18" s="52">
        <v>6</v>
      </c>
      <c r="C18" s="79">
        <v>18500</v>
      </c>
      <c r="D18" s="79" t="s">
        <v>17</v>
      </c>
      <c r="E18" s="138">
        <v>58600</v>
      </c>
      <c r="F18" s="52">
        <v>38550</v>
      </c>
      <c r="G1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8" s="52">
        <f t="shared" si="0"/>
        <v>0</v>
      </c>
      <c r="J1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8" s="52">
        <f t="shared" si="1"/>
        <v>0</v>
      </c>
    </row>
    <row r="19" spans="1:11" ht="18.75" customHeight="1">
      <c r="A19" s="52">
        <v>7</v>
      </c>
      <c r="B19" s="52">
        <v>7</v>
      </c>
      <c r="C19" s="79">
        <v>19000</v>
      </c>
      <c r="D19" s="79" t="s">
        <v>17</v>
      </c>
      <c r="E19" s="138">
        <v>60300</v>
      </c>
      <c r="F19" s="52">
        <v>39650</v>
      </c>
      <c r="G1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9" s="52">
        <f t="shared" si="0"/>
        <v>0</v>
      </c>
      <c r="J1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9" s="52">
        <f t="shared" si="1"/>
        <v>0</v>
      </c>
    </row>
    <row r="20" spans="1:11" ht="18.75" customHeight="1">
      <c r="A20" s="52">
        <v>8</v>
      </c>
      <c r="B20" s="52">
        <v>8</v>
      </c>
      <c r="C20" s="79">
        <v>19500</v>
      </c>
      <c r="D20" s="79" t="s">
        <v>17</v>
      </c>
      <c r="E20" s="138">
        <v>62000</v>
      </c>
      <c r="F20" s="52">
        <v>40750</v>
      </c>
      <c r="G2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0" s="52">
        <f t="shared" si="0"/>
        <v>0</v>
      </c>
      <c r="J2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0" s="52">
        <f t="shared" si="1"/>
        <v>0</v>
      </c>
    </row>
    <row r="21" spans="1:11" ht="18.75" customHeight="1">
      <c r="A21" s="52">
        <v>9</v>
      </c>
      <c r="B21" s="52">
        <v>9</v>
      </c>
      <c r="C21" s="79">
        <v>20000</v>
      </c>
      <c r="D21" s="79" t="s">
        <v>17</v>
      </c>
      <c r="E21" s="138">
        <v>63600</v>
      </c>
      <c r="F21" s="52">
        <v>41800</v>
      </c>
      <c r="G2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1" s="52">
        <f t="shared" si="0"/>
        <v>0</v>
      </c>
      <c r="J2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1" s="52">
        <f t="shared" si="1"/>
        <v>0</v>
      </c>
    </row>
    <row r="22" spans="1:11" ht="18.75" customHeight="1">
      <c r="A22" s="52">
        <v>10</v>
      </c>
      <c r="B22" s="52">
        <v>10</v>
      </c>
      <c r="C22" s="79">
        <v>20600</v>
      </c>
      <c r="D22" s="79" t="s">
        <v>17</v>
      </c>
      <c r="E22" s="138" t="s">
        <v>41</v>
      </c>
      <c r="F22" s="52">
        <v>43050</v>
      </c>
      <c r="G2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2" s="52">
        <f t="shared" si="0"/>
        <v>0</v>
      </c>
      <c r="J2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2" s="52">
        <f t="shared" si="1"/>
        <v>0</v>
      </c>
    </row>
    <row r="23" spans="1:11" ht="18.75" customHeight="1">
      <c r="A23" s="52">
        <v>11</v>
      </c>
      <c r="B23" s="52">
        <v>10</v>
      </c>
      <c r="C23" s="79">
        <v>20600</v>
      </c>
      <c r="D23" s="79" t="s">
        <v>17</v>
      </c>
      <c r="E23" s="138" t="s">
        <v>198</v>
      </c>
      <c r="F23" s="52">
        <v>43050</v>
      </c>
      <c r="G2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3" s="52">
        <f t="shared" si="0"/>
        <v>0</v>
      </c>
      <c r="J2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3" s="52">
        <f t="shared" si="1"/>
        <v>0</v>
      </c>
    </row>
    <row r="24" spans="1:11" ht="18.75" customHeight="1">
      <c r="A24" s="52">
        <v>12</v>
      </c>
      <c r="B24" s="52">
        <v>11</v>
      </c>
      <c r="C24" s="79">
        <v>35400</v>
      </c>
      <c r="D24" s="79" t="s">
        <v>17</v>
      </c>
      <c r="E24" s="138">
        <v>112400</v>
      </c>
      <c r="F24" s="52">
        <v>73900</v>
      </c>
      <c r="G2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4" s="52">
        <f t="shared" si="0"/>
        <v>0</v>
      </c>
      <c r="J2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4" s="52">
        <f t="shared" si="1"/>
        <v>0</v>
      </c>
    </row>
    <row r="25" spans="1:11" ht="18.75" customHeight="1">
      <c r="A25" s="52">
        <v>13</v>
      </c>
      <c r="B25" s="52">
        <v>12</v>
      </c>
      <c r="C25" s="79">
        <v>35600</v>
      </c>
      <c r="D25" s="79" t="s">
        <v>17</v>
      </c>
      <c r="E25" s="138">
        <v>112800</v>
      </c>
      <c r="F25" s="52">
        <v>74200</v>
      </c>
      <c r="G2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5" s="52">
        <f t="shared" si="0"/>
        <v>0</v>
      </c>
      <c r="J2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5" s="52">
        <f t="shared" si="1"/>
        <v>0</v>
      </c>
    </row>
    <row r="26" spans="1:11" ht="18.75" customHeight="1">
      <c r="A26" s="52">
        <v>14</v>
      </c>
      <c r="B26" s="52">
        <v>13</v>
      </c>
      <c r="C26" s="79">
        <v>35900</v>
      </c>
      <c r="D26" s="79" t="s">
        <v>17</v>
      </c>
      <c r="E26" s="138">
        <v>113500</v>
      </c>
      <c r="F26" s="52">
        <v>74700</v>
      </c>
      <c r="G2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6" s="52">
        <f t="shared" si="0"/>
        <v>0</v>
      </c>
      <c r="J2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6" s="52">
        <f t="shared" si="1"/>
        <v>0</v>
      </c>
    </row>
    <row r="27" spans="1:11" ht="18.75" customHeight="1">
      <c r="A27" s="52">
        <v>15</v>
      </c>
      <c r="B27" s="52">
        <v>14</v>
      </c>
      <c r="C27" s="79">
        <v>36000</v>
      </c>
      <c r="D27" s="79" t="s">
        <v>17</v>
      </c>
      <c r="E27" s="138">
        <v>114000</v>
      </c>
      <c r="F27" s="52">
        <v>75000</v>
      </c>
      <c r="G2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7" s="52">
        <f t="shared" si="0"/>
        <v>0</v>
      </c>
      <c r="J2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7" s="52">
        <f t="shared" si="1"/>
        <v>0</v>
      </c>
    </row>
    <row r="28" spans="1:11" ht="18.75" customHeight="1">
      <c r="A28" s="52">
        <v>16</v>
      </c>
      <c r="B28" s="52">
        <v>15</v>
      </c>
      <c r="C28" s="79">
        <v>36200</v>
      </c>
      <c r="D28" s="79" t="s">
        <v>17</v>
      </c>
      <c r="E28" s="138">
        <v>114800</v>
      </c>
      <c r="F28" s="52">
        <v>75500</v>
      </c>
      <c r="G2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8" s="52">
        <f t="shared" si="0"/>
        <v>0</v>
      </c>
      <c r="J2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8" s="52">
        <f t="shared" si="1"/>
        <v>0</v>
      </c>
    </row>
    <row r="29" spans="1:11" ht="18.75" customHeight="1">
      <c r="A29" s="52">
        <v>17</v>
      </c>
      <c r="B29" s="52">
        <v>16</v>
      </c>
      <c r="C29" s="79">
        <v>36400</v>
      </c>
      <c r="D29" s="79" t="s">
        <v>17</v>
      </c>
      <c r="E29" s="138">
        <v>115700</v>
      </c>
      <c r="F29" s="52">
        <v>76050</v>
      </c>
      <c r="G2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9" s="52">
        <f t="shared" si="0"/>
        <v>0</v>
      </c>
      <c r="J2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9" s="52">
        <f t="shared" si="1"/>
        <v>0</v>
      </c>
    </row>
    <row r="30" spans="1:11" ht="18.75" customHeight="1">
      <c r="A30" s="52">
        <v>18</v>
      </c>
      <c r="B30" s="52">
        <v>17</v>
      </c>
      <c r="C30" s="79">
        <v>36700</v>
      </c>
      <c r="D30" s="79" t="s">
        <v>17</v>
      </c>
      <c r="E30" s="138">
        <v>116200</v>
      </c>
      <c r="F30" s="52">
        <v>76450</v>
      </c>
      <c r="G3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0" s="52">
        <f t="shared" si="0"/>
        <v>0</v>
      </c>
      <c r="J3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0" s="52">
        <f t="shared" si="1"/>
        <v>0</v>
      </c>
    </row>
    <row r="31" spans="1:11" ht="18.75" customHeight="1">
      <c r="A31" s="52">
        <v>19</v>
      </c>
      <c r="B31" s="52">
        <v>18</v>
      </c>
      <c r="C31" s="79">
        <v>36900</v>
      </c>
      <c r="D31" s="79" t="s">
        <v>17</v>
      </c>
      <c r="E31" s="138" t="s">
        <v>42</v>
      </c>
      <c r="F31" s="52">
        <v>76750</v>
      </c>
      <c r="G3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1" s="52">
        <f t="shared" si="0"/>
        <v>0</v>
      </c>
      <c r="J3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1" s="52">
        <f t="shared" si="1"/>
        <v>0</v>
      </c>
    </row>
    <row r="32" spans="1:11" ht="18.75" customHeight="1">
      <c r="A32" s="52">
        <v>20</v>
      </c>
      <c r="B32" s="52">
        <v>18</v>
      </c>
      <c r="C32" s="79">
        <v>36900</v>
      </c>
      <c r="D32" s="79" t="s">
        <v>17</v>
      </c>
      <c r="E32" s="138" t="s">
        <v>199</v>
      </c>
      <c r="F32" s="52">
        <v>76750</v>
      </c>
      <c r="G3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2" s="52">
        <f t="shared" si="0"/>
        <v>0</v>
      </c>
      <c r="J3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2" s="52">
        <f t="shared" si="1"/>
        <v>0</v>
      </c>
    </row>
    <row r="33" spans="1:11" ht="18.75" customHeight="1">
      <c r="A33" s="52">
        <v>21</v>
      </c>
      <c r="B33" s="52">
        <v>19</v>
      </c>
      <c r="C33" s="79">
        <v>37200</v>
      </c>
      <c r="D33" s="79" t="s">
        <v>17</v>
      </c>
      <c r="E33" s="138">
        <v>117600</v>
      </c>
      <c r="F33" s="52">
        <v>77400</v>
      </c>
      <c r="G3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3" s="52">
        <f t="shared" si="0"/>
        <v>0</v>
      </c>
      <c r="J3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3" s="52">
        <f t="shared" si="1"/>
        <v>0</v>
      </c>
    </row>
    <row r="34" spans="1:11" ht="18.75" customHeight="1">
      <c r="A34" s="52">
        <v>22</v>
      </c>
      <c r="B34" s="52">
        <v>20</v>
      </c>
      <c r="C34" s="79">
        <v>37700</v>
      </c>
      <c r="D34" s="79" t="s">
        <v>17</v>
      </c>
      <c r="E34" s="138">
        <v>119500</v>
      </c>
      <c r="F34" s="52">
        <v>78600</v>
      </c>
      <c r="G3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4" s="52">
        <f t="shared" si="0"/>
        <v>0</v>
      </c>
      <c r="J3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4" s="52">
        <f t="shared" si="1"/>
        <v>0</v>
      </c>
    </row>
    <row r="35" spans="1:11" ht="18.75" customHeight="1">
      <c r="A35" s="52">
        <v>23</v>
      </c>
      <c r="B35" s="52">
        <v>21</v>
      </c>
      <c r="C35" s="79">
        <v>55500</v>
      </c>
      <c r="D35" s="79" t="s">
        <v>17</v>
      </c>
      <c r="E35" s="138">
        <v>175700</v>
      </c>
      <c r="F35" s="52">
        <v>115600</v>
      </c>
      <c r="G3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5" s="52">
        <f t="shared" si="0"/>
        <v>0</v>
      </c>
      <c r="J3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5" s="52">
        <f t="shared" si="1"/>
        <v>0</v>
      </c>
    </row>
    <row r="36" spans="1:11" ht="18.75" customHeight="1">
      <c r="A36" s="52">
        <v>24</v>
      </c>
      <c r="B36" s="52">
        <v>22</v>
      </c>
      <c r="C36" s="79">
        <v>56100</v>
      </c>
      <c r="D36" s="79" t="s">
        <v>17</v>
      </c>
      <c r="E36" s="138">
        <v>177500</v>
      </c>
      <c r="F36" s="52">
        <v>116800</v>
      </c>
      <c r="G3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6" s="52">
        <f t="shared" si="0"/>
        <v>0</v>
      </c>
      <c r="J3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6" s="52">
        <f t="shared" si="1"/>
        <v>0</v>
      </c>
    </row>
    <row r="37" spans="1:11" ht="18.75" customHeight="1">
      <c r="A37" s="52">
        <v>25</v>
      </c>
      <c r="B37" s="52">
        <v>23</v>
      </c>
      <c r="C37" s="79">
        <v>56900</v>
      </c>
      <c r="D37" s="79" t="s">
        <v>17</v>
      </c>
      <c r="E37" s="138">
        <v>180500</v>
      </c>
      <c r="F37" s="52">
        <v>118700</v>
      </c>
      <c r="G3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7" s="52">
        <f t="shared" si="0"/>
        <v>0</v>
      </c>
      <c r="J3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7" s="52">
        <f t="shared" si="1"/>
        <v>0</v>
      </c>
    </row>
    <row r="38" spans="1:11" ht="18.75" customHeight="1">
      <c r="A38" s="52">
        <v>26</v>
      </c>
      <c r="B38" s="52">
        <v>24</v>
      </c>
      <c r="C38" s="79">
        <v>57700</v>
      </c>
      <c r="D38" s="79" t="s">
        <v>17</v>
      </c>
      <c r="E38" s="138">
        <v>182400</v>
      </c>
      <c r="F38" s="52">
        <v>120050</v>
      </c>
      <c r="G3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8" s="52">
        <f t="shared" si="0"/>
        <v>0</v>
      </c>
      <c r="J3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8" s="52">
        <f t="shared" si="1"/>
        <v>0</v>
      </c>
    </row>
    <row r="39" spans="1:11" ht="18.75" customHeight="1">
      <c r="A39" s="52">
        <v>27</v>
      </c>
      <c r="B39" s="52">
        <v>25</v>
      </c>
      <c r="C39" s="79">
        <v>59300</v>
      </c>
      <c r="D39" s="79" t="s">
        <v>17</v>
      </c>
      <c r="E39" s="138">
        <v>187700</v>
      </c>
      <c r="F39" s="52">
        <v>123500</v>
      </c>
      <c r="G3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9" s="52">
        <f t="shared" si="0"/>
        <v>0</v>
      </c>
      <c r="J3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9" s="52">
        <f t="shared" si="1"/>
        <v>0</v>
      </c>
    </row>
    <row r="40" spans="1:11" ht="18.75" customHeight="1">
      <c r="A40" s="52">
        <v>28</v>
      </c>
      <c r="B40" s="52">
        <v>26</v>
      </c>
      <c r="C40" s="79">
        <v>61900</v>
      </c>
      <c r="D40" s="79" t="s">
        <v>17</v>
      </c>
      <c r="E40" s="138">
        <v>196700</v>
      </c>
      <c r="F40" s="52">
        <v>129300</v>
      </c>
      <c r="G4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0" s="52">
        <f t="shared" si="0"/>
        <v>0</v>
      </c>
      <c r="J4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0" s="52">
        <f t="shared" si="1"/>
        <v>0</v>
      </c>
    </row>
    <row r="41" spans="1:11" ht="18.75" customHeight="1">
      <c r="A41" s="52">
        <v>29</v>
      </c>
      <c r="B41" s="52">
        <v>27</v>
      </c>
      <c r="C41" s="79">
        <v>62200</v>
      </c>
      <c r="D41" s="79" t="s">
        <v>17</v>
      </c>
      <c r="E41" s="138">
        <v>197200</v>
      </c>
      <c r="F41" s="52">
        <v>129700</v>
      </c>
      <c r="G4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1" s="52">
        <f t="shared" si="0"/>
        <v>0</v>
      </c>
      <c r="J4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1" s="52">
        <f t="shared" si="1"/>
        <v>0</v>
      </c>
    </row>
    <row r="42" spans="1:11" ht="18.75" customHeight="1">
      <c r="A42" s="52">
        <v>30</v>
      </c>
      <c r="B42" s="52">
        <v>28</v>
      </c>
      <c r="C42" s="79">
        <v>123100</v>
      </c>
      <c r="D42" s="79" t="s">
        <v>17</v>
      </c>
      <c r="E42" s="138">
        <v>215900</v>
      </c>
      <c r="F42" s="52">
        <v>169500</v>
      </c>
      <c r="G4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2" s="52">
        <f t="shared" si="0"/>
        <v>0</v>
      </c>
      <c r="J4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2" s="52">
        <f t="shared" si="1"/>
        <v>0</v>
      </c>
    </row>
    <row r="43" spans="1:11" ht="18.75" customHeight="1">
      <c r="A43" s="52">
        <v>31</v>
      </c>
      <c r="B43" s="52">
        <v>29</v>
      </c>
      <c r="C43" s="79">
        <v>123400</v>
      </c>
      <c r="D43" s="79" t="s">
        <v>17</v>
      </c>
      <c r="E43" s="138">
        <v>216300</v>
      </c>
      <c r="F43" s="52">
        <v>169850</v>
      </c>
      <c r="G4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3" s="52">
        <f t="shared" si="0"/>
        <v>0</v>
      </c>
      <c r="J4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3" s="52">
        <f t="shared" si="1"/>
        <v>0</v>
      </c>
    </row>
    <row r="44" spans="1:11" ht="18.75" customHeight="1">
      <c r="A44" s="52">
        <v>32</v>
      </c>
      <c r="B44" s="52">
        <v>30</v>
      </c>
      <c r="C44" s="79">
        <v>123600</v>
      </c>
      <c r="D44" s="79" t="s">
        <v>17</v>
      </c>
      <c r="E44" s="138">
        <v>216600</v>
      </c>
      <c r="F44" s="52">
        <v>170100</v>
      </c>
      <c r="G4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4" s="52">
        <f t="shared" si="0"/>
        <v>0</v>
      </c>
      <c r="J4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4" s="52">
        <f t="shared" si="1"/>
        <v>0</v>
      </c>
    </row>
    <row r="45" spans="1:11" ht="18.75" customHeight="1">
      <c r="A45" s="52">
        <v>33</v>
      </c>
      <c r="B45" s="52">
        <v>31</v>
      </c>
      <c r="C45" s="79">
        <v>125200</v>
      </c>
      <c r="D45" s="79" t="s">
        <v>17</v>
      </c>
      <c r="E45" s="138">
        <v>219800</v>
      </c>
      <c r="F45" s="52">
        <v>172500</v>
      </c>
      <c r="G4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5" s="52">
        <f t="shared" si="0"/>
        <v>0</v>
      </c>
      <c r="J4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5" s="52">
        <f t="shared" si="1"/>
        <v>0</v>
      </c>
    </row>
    <row r="46" spans="1:11" ht="18.75" customHeight="1">
      <c r="A46" s="52">
        <v>34</v>
      </c>
      <c r="B46" s="52">
        <v>32</v>
      </c>
      <c r="C46" s="79">
        <v>128900</v>
      </c>
      <c r="D46" s="79" t="s">
        <v>17</v>
      </c>
      <c r="E46" s="138">
        <v>225000</v>
      </c>
      <c r="F46" s="52">
        <v>176950</v>
      </c>
      <c r="G4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6" s="52">
        <f t="shared" si="0"/>
        <v>0</v>
      </c>
      <c r="J4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6" s="52">
        <f t="shared" si="1"/>
        <v>0</v>
      </c>
    </row>
    <row r="47" spans="1:11" ht="18.75" customHeight="1">
      <c r="A47" s="50"/>
      <c r="B47" s="207" t="s">
        <v>9</v>
      </c>
      <c r="C47" s="207"/>
      <c r="D47" s="207"/>
      <c r="E47" s="207"/>
      <c r="F47" s="207"/>
      <c r="G47" s="50">
        <f>SUM(G13:G46)</f>
        <v>0</v>
      </c>
      <c r="H47" s="50">
        <f>SUM(H13:H46)</f>
        <v>0</v>
      </c>
      <c r="I47" s="50">
        <f>SUM(I13:I46)</f>
        <v>0</v>
      </c>
      <c r="J47" s="50">
        <f>SUM(J13:J46)</f>
        <v>0</v>
      </c>
      <c r="K47" s="50">
        <f>SUM(K13:K46)</f>
        <v>0</v>
      </c>
    </row>
  </sheetData>
  <sheetProtection password="8D0A" sheet="1" objects="1" scenarios="1" selectLockedCells="1"/>
  <mergeCells count="20">
    <mergeCell ref="A2:F2"/>
    <mergeCell ref="A8:F8"/>
    <mergeCell ref="G8:K8"/>
    <mergeCell ref="A9:F9"/>
    <mergeCell ref="G9:K9"/>
    <mergeCell ref="A3:K3"/>
    <mergeCell ref="A6:D6"/>
    <mergeCell ref="A7:D7"/>
    <mergeCell ref="A4:K4"/>
    <mergeCell ref="G6:K7"/>
    <mergeCell ref="A5:K5"/>
    <mergeCell ref="E6:F6"/>
    <mergeCell ref="E7:F7"/>
    <mergeCell ref="C12:D12"/>
    <mergeCell ref="B47:F47"/>
    <mergeCell ref="H10:I10"/>
    <mergeCell ref="J10:K10"/>
    <mergeCell ref="B10:E10"/>
    <mergeCell ref="F10:F11"/>
    <mergeCell ref="G10:G11"/>
  </mergeCells>
  <printOptions horizontalCentered="1" verticalCentered="1"/>
  <pageMargins left="0.7" right="0.7" top="0.75" bottom="0.5" header="0.3" footer="0.3"/>
  <pageSetup horizontalDpi="300" verticalDpi="300" orientation="portrait" paperSize="5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45" sqref="H45:I45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10" t="str">
        <f>'ANNEXURE-II'!A2:K2</f>
        <v>NUMBER STATEMENT :</v>
      </c>
      <c r="B1" s="211"/>
      <c r="C1" s="211"/>
      <c r="D1" s="211"/>
      <c r="E1" s="211"/>
      <c r="F1" s="211"/>
      <c r="G1" s="133">
        <f>'ANNEXURE-I'!N3</f>
        <v>2025</v>
      </c>
      <c r="H1" s="133" t="str">
        <f>'ANNEXURE-I'!O3</f>
        <v>- 2026</v>
      </c>
      <c r="I1" s="133"/>
      <c r="J1" s="133"/>
      <c r="K1" s="134"/>
    </row>
    <row r="2" spans="1:11" ht="15.75">
      <c r="A2" s="253" t="s">
        <v>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>
      <c r="A3" s="253" t="s">
        <v>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>
      <c r="A4" s="253" t="s">
        <v>44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>
      <c r="A5" s="220" t="s">
        <v>0</v>
      </c>
      <c r="B5" s="220"/>
      <c r="C5" s="220"/>
      <c r="D5" s="220"/>
      <c r="E5" s="280">
        <f>'ANNEXURE-II'!E6</f>
        <v>43</v>
      </c>
      <c r="F5" s="281"/>
      <c r="G5" s="254" t="str">
        <f>'ANNEXURE-II'!G6</f>
        <v>41010291 /  SCHOOL EDUCATION</v>
      </c>
      <c r="H5" s="255"/>
      <c r="I5" s="255"/>
      <c r="J5" s="255"/>
      <c r="K5" s="256"/>
    </row>
    <row r="6" spans="1:11" ht="15">
      <c r="A6" s="220" t="s">
        <v>1</v>
      </c>
      <c r="B6" s="220"/>
      <c r="C6" s="220"/>
      <c r="D6" s="220"/>
      <c r="E6" s="280" t="str">
        <f>'ANNEXURE-II'!E7</f>
        <v>03</v>
      </c>
      <c r="F6" s="281"/>
      <c r="G6" s="257"/>
      <c r="H6" s="258"/>
      <c r="I6" s="258"/>
      <c r="J6" s="258"/>
      <c r="K6" s="259"/>
    </row>
    <row r="7" spans="1:11" ht="27" customHeight="1">
      <c r="A7" s="238" t="str">
        <f>'ANNEXURE-II'!A8:F8</f>
        <v>IFHRMS CODE / SUB-ORDINATE OFFICE NAME &amp; PLACE</v>
      </c>
      <c r="B7" s="239"/>
      <c r="C7" s="239"/>
      <c r="D7" s="239"/>
      <c r="E7" s="239"/>
      <c r="F7" s="240"/>
      <c r="G7" s="241">
        <f>'ANNEXURE-I'!G6</f>
        <v>0</v>
      </c>
      <c r="H7" s="242"/>
      <c r="I7" s="242"/>
      <c r="J7" s="242"/>
      <c r="K7" s="243"/>
    </row>
    <row r="8" spans="1:11" ht="15">
      <c r="A8" s="218" t="s">
        <v>183</v>
      </c>
      <c r="B8" s="219"/>
      <c r="C8" s="219"/>
      <c r="D8" s="219"/>
      <c r="E8" s="219"/>
      <c r="F8" s="219"/>
      <c r="G8" s="225" t="str">
        <f>'ANNEXURE-II'!G9:K9</f>
        <v>2202-02-109 BC</v>
      </c>
      <c r="H8" s="225"/>
      <c r="I8" s="225"/>
      <c r="J8" s="225"/>
      <c r="K8" s="226"/>
    </row>
    <row r="9" spans="1:11" ht="15">
      <c r="A9" s="76"/>
      <c r="B9" s="266" t="s">
        <v>35</v>
      </c>
      <c r="C9" s="266"/>
      <c r="D9" s="267"/>
      <c r="E9" s="266"/>
      <c r="F9" s="268" t="s">
        <v>28</v>
      </c>
      <c r="G9" s="268" t="s">
        <v>29</v>
      </c>
      <c r="H9" s="266" t="s">
        <v>33</v>
      </c>
      <c r="I9" s="266"/>
      <c r="J9" s="266" t="s">
        <v>34</v>
      </c>
      <c r="K9" s="266"/>
    </row>
    <row r="10" spans="1:11" ht="63.75">
      <c r="A10" s="77" t="s">
        <v>24</v>
      </c>
      <c r="B10" s="76" t="s">
        <v>25</v>
      </c>
      <c r="C10" s="269" t="s">
        <v>26</v>
      </c>
      <c r="D10" s="270"/>
      <c r="E10" s="78" t="s">
        <v>27</v>
      </c>
      <c r="F10" s="268"/>
      <c r="G10" s="268"/>
      <c r="H10" s="45" t="s">
        <v>30</v>
      </c>
      <c r="I10" s="45" t="s">
        <v>31</v>
      </c>
      <c r="J10" s="45" t="s">
        <v>30</v>
      </c>
      <c r="K10" s="45" t="s">
        <v>32</v>
      </c>
    </row>
    <row r="11" spans="1:11" ht="15">
      <c r="A11" s="51">
        <v>1</v>
      </c>
      <c r="B11" s="51">
        <v>2</v>
      </c>
      <c r="C11" s="260">
        <v>3</v>
      </c>
      <c r="D11" s="261"/>
      <c r="E11" s="51">
        <v>4</v>
      </c>
      <c r="F11" s="51">
        <v>5</v>
      </c>
      <c r="G11" s="51">
        <v>6</v>
      </c>
      <c r="H11" s="51">
        <v>7</v>
      </c>
      <c r="I11" s="51">
        <v>8</v>
      </c>
      <c r="J11" s="51">
        <v>9</v>
      </c>
      <c r="K11" s="51">
        <v>10</v>
      </c>
    </row>
    <row r="12" spans="1:11" ht="15">
      <c r="A12" s="52">
        <v>1</v>
      </c>
      <c r="B12" s="54" t="s">
        <v>45</v>
      </c>
      <c r="C12" s="53">
        <v>3000</v>
      </c>
      <c r="D12" s="55" t="s">
        <v>17</v>
      </c>
      <c r="E12" s="56">
        <v>9000</v>
      </c>
      <c r="F12" s="52">
        <v>6200</v>
      </c>
      <c r="G12" s="52">
        <f>SUMIF('ANNEXURE-I'!C$12:C$14,'ANNEXURE-IIA'!B$12:B$17,'ANNEXURE-I'!G$12:G$14)+SUMIF('ANNEXURE-I'!C$12:C$14,'ANNEXURE-IIA'!B$12:B$17,'ANNEXURE-I'!H$12:H$14)</f>
        <v>0</v>
      </c>
      <c r="H12" s="52">
        <f>SUMIF('ANNEXURE-I'!C$12:C$14,'ANNEXURE-IIA'!B$12:B$17,'ANNEXURE-I'!K$12:K$14)</f>
        <v>0</v>
      </c>
      <c r="I12" s="52">
        <f>((F12*H12)+G12)*12</f>
        <v>0</v>
      </c>
      <c r="J12" s="52">
        <f>SUMIF('ANNEXURE-I'!C$12:C$14,'ANNEXURE-IIA'!B$12:B$17,'ANNEXURE-I'!N$12:N$14)</f>
        <v>0</v>
      </c>
      <c r="K12" s="52">
        <f>((F12*J12)+G12)*12</f>
        <v>0</v>
      </c>
    </row>
    <row r="13" spans="1:11" ht="15">
      <c r="A13" s="52">
        <v>2</v>
      </c>
      <c r="B13" s="54" t="s">
        <v>23</v>
      </c>
      <c r="C13" s="53">
        <v>4100</v>
      </c>
      <c r="D13" s="55" t="s">
        <v>17</v>
      </c>
      <c r="E13" s="56">
        <v>12500</v>
      </c>
      <c r="F13" s="52">
        <v>8600</v>
      </c>
      <c r="G13" s="52">
        <f>SUMIF('ANNEXURE-I'!C$12:C$14,'ANNEXURE-IIA'!B$12:B$17,'ANNEXURE-I'!G$12:G$14)+SUMIF('ANNEXURE-I'!C$12:C$14,'ANNEXURE-IIA'!B$12:B$17,'ANNEXURE-I'!H$12:H$14)</f>
        <v>0</v>
      </c>
      <c r="H13" s="52">
        <f>SUMIF('ANNEXURE-I'!C$12:C$14,'ANNEXURE-IIA'!B$12:B$17,'ANNEXURE-I'!K$12:K$14)</f>
        <v>0</v>
      </c>
      <c r="I13" s="52">
        <f>((F13*H13)+G13)*12</f>
        <v>0</v>
      </c>
      <c r="J13" s="52">
        <f>SUMIF('ANNEXURE-I'!C$12:C$14,'ANNEXURE-IIA'!B$12:B$17,'ANNEXURE-I'!N$12:N$14)</f>
        <v>0</v>
      </c>
      <c r="K13" s="52">
        <f>((F13*J13)+G13)*12</f>
        <v>0</v>
      </c>
    </row>
    <row r="14" spans="1:11" ht="15">
      <c r="A14" s="52">
        <v>3</v>
      </c>
      <c r="B14" s="54" t="s">
        <v>46</v>
      </c>
      <c r="C14" s="53">
        <v>5700</v>
      </c>
      <c r="D14" s="55" t="s">
        <v>17</v>
      </c>
      <c r="E14" s="56">
        <v>18000</v>
      </c>
      <c r="F14" s="52">
        <v>12250</v>
      </c>
      <c r="G14" s="52">
        <f>SUMIF('ANNEXURE-I'!C$12:C$14,'ANNEXURE-IIA'!B$12:B$17,'ANNEXURE-I'!G$12:G$14)+SUMIF('ANNEXURE-I'!C$12:C$14,'ANNEXURE-IIA'!B$12:B$17,'ANNEXURE-I'!H$12:H$14)</f>
        <v>0</v>
      </c>
      <c r="H14" s="52">
        <f>SUMIF('ANNEXURE-I'!C$12:C$14,'ANNEXURE-IIA'!B$12:B$17,'ANNEXURE-I'!K$12:K$14)</f>
        <v>0</v>
      </c>
      <c r="I14" s="52">
        <f>((F14*H14)+G14)*12</f>
        <v>0</v>
      </c>
      <c r="J14" s="52">
        <f>SUMIF('ANNEXURE-I'!C$12:C$14,'ANNEXURE-IIA'!B$12:B$17,'ANNEXURE-I'!N$12:N$14)</f>
        <v>0</v>
      </c>
      <c r="K14" s="52">
        <f>((F14*J14)+G14)*12</f>
        <v>0</v>
      </c>
    </row>
    <row r="15" spans="1:11" ht="15">
      <c r="A15" s="52">
        <v>4</v>
      </c>
      <c r="B15" s="54" t="s">
        <v>47</v>
      </c>
      <c r="C15" s="53">
        <v>7700</v>
      </c>
      <c r="D15" s="55" t="s">
        <v>17</v>
      </c>
      <c r="E15" s="56">
        <v>24200</v>
      </c>
      <c r="F15" s="52">
        <v>16450</v>
      </c>
      <c r="G15" s="52">
        <f>SUMIF('ANNEXURE-I'!C$12:C$14,'ANNEXURE-IIA'!B$12:B$17,'ANNEXURE-I'!G$12:G$14)+SUMIF('ANNEXURE-I'!C$12:C$14,'ANNEXURE-IIA'!B$12:B$17,'ANNEXURE-I'!H$12:H$14)</f>
        <v>0</v>
      </c>
      <c r="H15" s="52">
        <f>SUMIF('ANNEXURE-I'!C$12:C$14,'ANNEXURE-IIA'!B$12:B$17,'ANNEXURE-I'!K$12:K$14)</f>
        <v>0</v>
      </c>
      <c r="I15" s="52">
        <f>((F15*H15)+G15)*12</f>
        <v>0</v>
      </c>
      <c r="J15" s="52">
        <f>SUMIF('ANNEXURE-I'!C$12:C$14,'ANNEXURE-IIA'!B$12:B$17,'ANNEXURE-I'!N$12:N$14)</f>
        <v>0</v>
      </c>
      <c r="K15" s="52">
        <f>((F15*J15)+G15)*12</f>
        <v>0</v>
      </c>
    </row>
    <row r="16" spans="1:11" ht="15">
      <c r="A16" s="52">
        <v>5</v>
      </c>
      <c r="B16" s="54" t="s">
        <v>48</v>
      </c>
      <c r="C16" s="53">
        <v>10500</v>
      </c>
      <c r="D16" s="55" t="s">
        <v>17</v>
      </c>
      <c r="E16" s="56">
        <v>33100</v>
      </c>
      <c r="F16" s="52">
        <v>22400</v>
      </c>
      <c r="G16" s="52">
        <f>SUMIF('ANNEXURE-I'!C$12:C$14,'ANNEXURE-IIA'!B$12:B$17,'ANNEXURE-I'!G$12:G$14)+SUMIF('ANNEXURE-I'!C$12:C$14,'ANNEXURE-IIA'!B$12:B$17,'ANNEXURE-I'!H$12:H$14)</f>
        <v>0</v>
      </c>
      <c r="H16" s="52">
        <f>SUMIF('ANNEXURE-I'!C$12:C$14,'ANNEXURE-IIA'!B$12:B$17,'ANNEXURE-I'!K$12:K$14)</f>
        <v>0</v>
      </c>
      <c r="I16" s="52">
        <f>((F16*H16)+G16)*12</f>
        <v>0</v>
      </c>
      <c r="J16" s="52">
        <f>SUMIF('ANNEXURE-I'!C$12:C$14,'ANNEXURE-IIA'!B$12:B$17,'ANNEXURE-I'!N$12:N$14)</f>
        <v>0</v>
      </c>
      <c r="K16" s="52">
        <f>((F16*J16)+G16)*12</f>
        <v>0</v>
      </c>
    </row>
    <row r="17" spans="1:11" ht="15">
      <c r="A17" s="52">
        <v>6</v>
      </c>
      <c r="B17" s="54" t="s">
        <v>49</v>
      </c>
      <c r="C17" s="53">
        <v>11100</v>
      </c>
      <c r="D17" s="55" t="s">
        <v>17</v>
      </c>
      <c r="E17" s="56">
        <v>35100</v>
      </c>
      <c r="F17" s="52">
        <v>23900</v>
      </c>
      <c r="G17" s="52">
        <f>SUMIF('ANNEXURE-I'!C$12:C$14,'ANNEXURE-IIA'!B$12:B$17,'ANNEXURE-I'!G$12:G$14)+SUMIF('ANNEXURE-I'!C$12:C$14,'ANNEXURE-IIA'!B$12:B$17,'ANNEXURE-I'!H$12:H$14)</f>
        <v>0</v>
      </c>
      <c r="H17" s="52">
        <f>SUMIF('ANNEXURE-I'!C$12:C$14,'ANNEXURE-IIA'!B$12:B$17,'ANNEXURE-I'!K$12:K$14)</f>
        <v>0</v>
      </c>
      <c r="I17" s="52">
        <f>((F17*H17)+G17)*12</f>
        <v>0</v>
      </c>
      <c r="J17" s="52">
        <f>SUMIF('ANNEXURE-I'!C$12:C$14,'ANNEXURE-IIA'!B$12:B$17,'ANNEXURE-I'!N$12:N$14)</f>
        <v>0</v>
      </c>
      <c r="K17" s="52">
        <f>((F17*J17)+G17)*12</f>
        <v>0</v>
      </c>
    </row>
    <row r="18" spans="1:11" ht="15">
      <c r="A18" s="271" t="s">
        <v>50</v>
      </c>
      <c r="B18" s="272"/>
      <c r="C18" s="272"/>
      <c r="D18" s="272"/>
      <c r="E18" s="272"/>
      <c r="F18" s="273"/>
      <c r="G18" s="50">
        <f>SUM(G12:G17)</f>
        <v>0</v>
      </c>
      <c r="H18" s="50">
        <f>SUM(H12:H17)</f>
        <v>0</v>
      </c>
      <c r="I18" s="50">
        <f>SUM(I12:I17)</f>
        <v>0</v>
      </c>
      <c r="J18" s="50">
        <f>SUM(J12:J17)</f>
        <v>0</v>
      </c>
      <c r="K18" s="50">
        <f>SUM(K12:K17)</f>
        <v>0</v>
      </c>
    </row>
    <row r="19" spans="1:11" ht="32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24" customHeight="1">
      <c r="A20" s="274" t="s">
        <v>67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ht="24.75" customHeight="1">
      <c r="A21" s="275" t="s">
        <v>162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48.75" customHeight="1">
      <c r="A22" s="75" t="s">
        <v>40</v>
      </c>
      <c r="B22" s="208" t="s">
        <v>51</v>
      </c>
      <c r="C22" s="208"/>
      <c r="D22" s="208"/>
      <c r="E22" s="208"/>
      <c r="F22" s="209" t="s">
        <v>54</v>
      </c>
      <c r="G22" s="209"/>
      <c r="H22" s="209" t="s">
        <v>53</v>
      </c>
      <c r="I22" s="209"/>
      <c r="J22" s="209" t="s">
        <v>52</v>
      </c>
      <c r="K22" s="209"/>
    </row>
    <row r="23" spans="1:11" ht="15">
      <c r="A23" s="58">
        <v>1</v>
      </c>
      <c r="B23" s="264" t="s">
        <v>55</v>
      </c>
      <c r="C23" s="264"/>
      <c r="D23" s="264"/>
      <c r="E23" s="264"/>
      <c r="F23" s="265">
        <v>45000</v>
      </c>
      <c r="G23" s="265"/>
      <c r="H23" s="262"/>
      <c r="I23" s="262"/>
      <c r="J23" s="263">
        <f>F23*H23*12</f>
        <v>0</v>
      </c>
      <c r="K23" s="263"/>
    </row>
    <row r="24" spans="1:11" ht="15">
      <c r="A24" s="58">
        <v>2</v>
      </c>
      <c r="B24" s="264" t="s">
        <v>56</v>
      </c>
      <c r="C24" s="264"/>
      <c r="D24" s="264"/>
      <c r="E24" s="264"/>
      <c r="F24" s="265">
        <v>5000</v>
      </c>
      <c r="G24" s="265"/>
      <c r="H24" s="262"/>
      <c r="I24" s="262"/>
      <c r="J24" s="263">
        <f aca="true" t="shared" si="0" ref="J24:J44">F24*H24*12</f>
        <v>0</v>
      </c>
      <c r="K24" s="263"/>
    </row>
    <row r="25" spans="1:11" ht="15">
      <c r="A25" s="58">
        <v>3</v>
      </c>
      <c r="B25" s="264" t="s">
        <v>57</v>
      </c>
      <c r="C25" s="264"/>
      <c r="D25" s="264"/>
      <c r="E25" s="264"/>
      <c r="F25" s="265">
        <v>4500</v>
      </c>
      <c r="G25" s="265"/>
      <c r="H25" s="262"/>
      <c r="I25" s="262"/>
      <c r="J25" s="263">
        <f t="shared" si="0"/>
        <v>0</v>
      </c>
      <c r="K25" s="263"/>
    </row>
    <row r="26" spans="1:11" ht="15">
      <c r="A26" s="58">
        <v>4</v>
      </c>
      <c r="B26" s="264" t="s">
        <v>58</v>
      </c>
      <c r="C26" s="264"/>
      <c r="D26" s="264"/>
      <c r="E26" s="264"/>
      <c r="F26" s="265">
        <v>4000</v>
      </c>
      <c r="G26" s="265"/>
      <c r="H26" s="262"/>
      <c r="I26" s="262"/>
      <c r="J26" s="263">
        <f t="shared" si="0"/>
        <v>0</v>
      </c>
      <c r="K26" s="263"/>
    </row>
    <row r="27" spans="1:11" ht="33" customHeight="1">
      <c r="A27" s="58">
        <v>5</v>
      </c>
      <c r="B27" s="276" t="s">
        <v>59</v>
      </c>
      <c r="C27" s="277"/>
      <c r="D27" s="277"/>
      <c r="E27" s="278"/>
      <c r="F27" s="265">
        <v>5000</v>
      </c>
      <c r="G27" s="265"/>
      <c r="H27" s="262"/>
      <c r="I27" s="262"/>
      <c r="J27" s="263">
        <f t="shared" si="0"/>
        <v>0</v>
      </c>
      <c r="K27" s="263"/>
    </row>
    <row r="28" spans="1:11" ht="15">
      <c r="A28" s="58">
        <v>6</v>
      </c>
      <c r="B28" s="264" t="s">
        <v>18</v>
      </c>
      <c r="C28" s="264"/>
      <c r="D28" s="264"/>
      <c r="E28" s="264"/>
      <c r="F28" s="265">
        <v>2000</v>
      </c>
      <c r="G28" s="265"/>
      <c r="H28" s="262"/>
      <c r="I28" s="262"/>
      <c r="J28" s="263">
        <f t="shared" si="0"/>
        <v>0</v>
      </c>
      <c r="K28" s="263"/>
    </row>
    <row r="29" spans="1:11" ht="15">
      <c r="A29" s="58">
        <v>7</v>
      </c>
      <c r="B29" s="264" t="s">
        <v>20</v>
      </c>
      <c r="C29" s="264"/>
      <c r="D29" s="264"/>
      <c r="E29" s="264"/>
      <c r="F29" s="265">
        <v>5200</v>
      </c>
      <c r="G29" s="265"/>
      <c r="H29" s="262"/>
      <c r="I29" s="262"/>
      <c r="J29" s="263">
        <f t="shared" si="0"/>
        <v>0</v>
      </c>
      <c r="K29" s="263"/>
    </row>
    <row r="30" spans="1:11" ht="15">
      <c r="A30" s="58">
        <v>8</v>
      </c>
      <c r="B30" s="264" t="s">
        <v>60</v>
      </c>
      <c r="C30" s="264"/>
      <c r="D30" s="264"/>
      <c r="E30" s="264"/>
      <c r="F30" s="265">
        <v>2000</v>
      </c>
      <c r="G30" s="265"/>
      <c r="H30" s="262"/>
      <c r="I30" s="262"/>
      <c r="J30" s="263">
        <f t="shared" si="0"/>
        <v>0</v>
      </c>
      <c r="K30" s="263"/>
    </row>
    <row r="31" spans="1:11" ht="15">
      <c r="A31" s="58">
        <v>9</v>
      </c>
      <c r="B31" s="264" t="s">
        <v>61</v>
      </c>
      <c r="C31" s="264"/>
      <c r="D31" s="264"/>
      <c r="E31" s="264"/>
      <c r="F31" s="265">
        <v>2000</v>
      </c>
      <c r="G31" s="265"/>
      <c r="H31" s="262"/>
      <c r="I31" s="262"/>
      <c r="J31" s="263">
        <f t="shared" si="0"/>
        <v>0</v>
      </c>
      <c r="K31" s="263"/>
    </row>
    <row r="32" spans="1:11" ht="15">
      <c r="A32" s="58">
        <v>10</v>
      </c>
      <c r="B32" s="264" t="s">
        <v>68</v>
      </c>
      <c r="C32" s="264"/>
      <c r="D32" s="264"/>
      <c r="E32" s="264"/>
      <c r="F32" s="265">
        <v>2000</v>
      </c>
      <c r="G32" s="265"/>
      <c r="H32" s="262"/>
      <c r="I32" s="262"/>
      <c r="J32" s="263">
        <f t="shared" si="0"/>
        <v>0</v>
      </c>
      <c r="K32" s="263"/>
    </row>
    <row r="33" spans="1:11" ht="15">
      <c r="A33" s="58">
        <v>11</v>
      </c>
      <c r="B33" s="264" t="s">
        <v>56</v>
      </c>
      <c r="C33" s="264"/>
      <c r="D33" s="264"/>
      <c r="E33" s="264"/>
      <c r="F33" s="265">
        <v>1300</v>
      </c>
      <c r="G33" s="265"/>
      <c r="H33" s="262"/>
      <c r="I33" s="262"/>
      <c r="J33" s="263">
        <f t="shared" si="0"/>
        <v>0</v>
      </c>
      <c r="K33" s="263"/>
    </row>
    <row r="34" spans="1:11" ht="15">
      <c r="A34" s="58">
        <v>12</v>
      </c>
      <c r="B34" s="264" t="s">
        <v>150</v>
      </c>
      <c r="C34" s="264"/>
      <c r="D34" s="264"/>
      <c r="E34" s="264"/>
      <c r="F34" s="265">
        <v>6000</v>
      </c>
      <c r="G34" s="265"/>
      <c r="H34" s="262"/>
      <c r="I34" s="262"/>
      <c r="J34" s="263">
        <f t="shared" si="0"/>
        <v>0</v>
      </c>
      <c r="K34" s="263"/>
    </row>
    <row r="35" spans="1:11" ht="15">
      <c r="A35" s="58">
        <v>13</v>
      </c>
      <c r="B35" s="264" t="s">
        <v>151</v>
      </c>
      <c r="C35" s="264"/>
      <c r="D35" s="264"/>
      <c r="E35" s="264"/>
      <c r="F35" s="265">
        <v>6000</v>
      </c>
      <c r="G35" s="265"/>
      <c r="H35" s="262"/>
      <c r="I35" s="262"/>
      <c r="J35" s="263">
        <f t="shared" si="0"/>
        <v>0</v>
      </c>
      <c r="K35" s="263"/>
    </row>
    <row r="36" spans="1:11" ht="15">
      <c r="A36" s="58">
        <v>14</v>
      </c>
      <c r="B36" s="264" t="s">
        <v>152</v>
      </c>
      <c r="C36" s="264"/>
      <c r="D36" s="264"/>
      <c r="E36" s="264"/>
      <c r="F36" s="265">
        <v>6000</v>
      </c>
      <c r="G36" s="265"/>
      <c r="H36" s="262"/>
      <c r="I36" s="262"/>
      <c r="J36" s="263">
        <f t="shared" si="0"/>
        <v>0</v>
      </c>
      <c r="K36" s="263"/>
    </row>
    <row r="37" spans="1:11" ht="15">
      <c r="A37" s="58">
        <v>15</v>
      </c>
      <c r="B37" s="264" t="s">
        <v>153</v>
      </c>
      <c r="C37" s="264"/>
      <c r="D37" s="264"/>
      <c r="E37" s="264"/>
      <c r="F37" s="265">
        <v>4500</v>
      </c>
      <c r="G37" s="265"/>
      <c r="H37" s="262"/>
      <c r="I37" s="262"/>
      <c r="J37" s="263">
        <f t="shared" si="0"/>
        <v>0</v>
      </c>
      <c r="K37" s="263"/>
    </row>
    <row r="38" spans="1:11" ht="15">
      <c r="A38" s="58">
        <v>16</v>
      </c>
      <c r="B38" s="264" t="s">
        <v>154</v>
      </c>
      <c r="C38" s="264"/>
      <c r="D38" s="264"/>
      <c r="E38" s="264"/>
      <c r="F38" s="265">
        <v>4500</v>
      </c>
      <c r="G38" s="265"/>
      <c r="H38" s="262"/>
      <c r="I38" s="262"/>
      <c r="J38" s="263">
        <f t="shared" si="0"/>
        <v>0</v>
      </c>
      <c r="K38" s="263"/>
    </row>
    <row r="39" spans="1:11" ht="15">
      <c r="A39" s="58">
        <v>17</v>
      </c>
      <c r="B39" s="264" t="s">
        <v>155</v>
      </c>
      <c r="C39" s="264"/>
      <c r="D39" s="264"/>
      <c r="E39" s="264"/>
      <c r="F39" s="265">
        <v>4500</v>
      </c>
      <c r="G39" s="265"/>
      <c r="H39" s="262"/>
      <c r="I39" s="262"/>
      <c r="J39" s="263">
        <f t="shared" si="0"/>
        <v>0</v>
      </c>
      <c r="K39" s="263"/>
    </row>
    <row r="40" spans="1:11" ht="15">
      <c r="A40" s="58">
        <v>18</v>
      </c>
      <c r="B40" s="264" t="s">
        <v>156</v>
      </c>
      <c r="C40" s="264"/>
      <c r="D40" s="264"/>
      <c r="E40" s="264"/>
      <c r="F40" s="265">
        <v>4500</v>
      </c>
      <c r="G40" s="265"/>
      <c r="H40" s="262"/>
      <c r="I40" s="262"/>
      <c r="J40" s="263">
        <f t="shared" si="0"/>
        <v>0</v>
      </c>
      <c r="K40" s="263"/>
    </row>
    <row r="41" spans="1:11" ht="15">
      <c r="A41" s="58">
        <v>19</v>
      </c>
      <c r="B41" s="264" t="s">
        <v>18</v>
      </c>
      <c r="C41" s="264"/>
      <c r="D41" s="264"/>
      <c r="E41" s="264"/>
      <c r="F41" s="265">
        <v>4000</v>
      </c>
      <c r="G41" s="265"/>
      <c r="H41" s="262"/>
      <c r="I41" s="262"/>
      <c r="J41" s="263">
        <f t="shared" si="0"/>
        <v>0</v>
      </c>
      <c r="K41" s="263"/>
    </row>
    <row r="42" spans="1:11" ht="15">
      <c r="A42" s="58">
        <v>20</v>
      </c>
      <c r="B42" s="264" t="s">
        <v>62</v>
      </c>
      <c r="C42" s="264"/>
      <c r="D42" s="264"/>
      <c r="E42" s="264"/>
      <c r="F42" s="265">
        <v>5000</v>
      </c>
      <c r="G42" s="265"/>
      <c r="H42" s="262"/>
      <c r="I42" s="262"/>
      <c r="J42" s="263">
        <f t="shared" si="0"/>
        <v>0</v>
      </c>
      <c r="K42" s="263"/>
    </row>
    <row r="43" spans="1:11" ht="15">
      <c r="A43" s="58">
        <v>21</v>
      </c>
      <c r="B43" s="264" t="s">
        <v>63</v>
      </c>
      <c r="C43" s="264"/>
      <c r="D43" s="264"/>
      <c r="E43" s="264"/>
      <c r="F43" s="265">
        <v>3000</v>
      </c>
      <c r="G43" s="265"/>
      <c r="H43" s="262"/>
      <c r="I43" s="262"/>
      <c r="J43" s="263">
        <f t="shared" si="0"/>
        <v>0</v>
      </c>
      <c r="K43" s="263"/>
    </row>
    <row r="44" spans="1:11" ht="15">
      <c r="A44" s="58">
        <v>22</v>
      </c>
      <c r="B44" s="264" t="s">
        <v>64</v>
      </c>
      <c r="C44" s="264"/>
      <c r="D44" s="264"/>
      <c r="E44" s="264"/>
      <c r="F44" s="265">
        <v>5000</v>
      </c>
      <c r="G44" s="265"/>
      <c r="H44" s="262"/>
      <c r="I44" s="262"/>
      <c r="J44" s="263">
        <f t="shared" si="0"/>
        <v>0</v>
      </c>
      <c r="K44" s="263"/>
    </row>
    <row r="45" spans="1:11" ht="15">
      <c r="A45" s="58">
        <v>23</v>
      </c>
      <c r="B45" s="244" t="s">
        <v>178</v>
      </c>
      <c r="C45" s="245"/>
      <c r="D45" s="245"/>
      <c r="E45" s="246"/>
      <c r="F45" s="247">
        <v>5000</v>
      </c>
      <c r="G45" s="248"/>
      <c r="H45" s="249"/>
      <c r="I45" s="250"/>
      <c r="J45" s="251">
        <f>F45*H45*12</f>
        <v>0</v>
      </c>
      <c r="K45" s="252"/>
    </row>
    <row r="46" spans="1:11" ht="15.75">
      <c r="A46" s="8"/>
      <c r="B46" s="282" t="s">
        <v>50</v>
      </c>
      <c r="C46" s="282"/>
      <c r="D46" s="282"/>
      <c r="E46" s="282"/>
      <c r="F46" s="283"/>
      <c r="G46" s="283"/>
      <c r="H46" s="283">
        <f>SUM(H23:I45)</f>
        <v>0</v>
      </c>
      <c r="I46" s="283"/>
      <c r="J46" s="283">
        <f>SUM(J23:K45)</f>
        <v>0</v>
      </c>
      <c r="K46" s="283"/>
    </row>
    <row r="47" spans="1:11" ht="15.75">
      <c r="A47" s="8"/>
      <c r="B47" s="282" t="s">
        <v>65</v>
      </c>
      <c r="C47" s="282"/>
      <c r="D47" s="282"/>
      <c r="E47" s="282"/>
      <c r="F47" s="283">
        <v>1000</v>
      </c>
      <c r="G47" s="283"/>
      <c r="H47" s="283">
        <f>H46</f>
        <v>0</v>
      </c>
      <c r="I47" s="283"/>
      <c r="J47" s="283">
        <f>F47*H47</f>
        <v>0</v>
      </c>
      <c r="K47" s="283"/>
    </row>
    <row r="48" spans="1:11" ht="15.75">
      <c r="A48" s="8"/>
      <c r="B48" s="282" t="s">
        <v>66</v>
      </c>
      <c r="C48" s="282"/>
      <c r="D48" s="282"/>
      <c r="E48" s="282"/>
      <c r="F48" s="283"/>
      <c r="G48" s="283"/>
      <c r="H48" s="283">
        <f>H47</f>
        <v>0</v>
      </c>
      <c r="I48" s="283"/>
      <c r="J48" s="283">
        <f>J46+J47</f>
        <v>0</v>
      </c>
      <c r="K48" s="283"/>
    </row>
    <row r="49" spans="2:11" ht="15">
      <c r="B49" s="279"/>
      <c r="C49" s="279"/>
      <c r="D49" s="279"/>
      <c r="E49" s="279"/>
      <c r="F49" s="279"/>
      <c r="G49" s="279"/>
      <c r="H49" s="279"/>
      <c r="I49" s="279"/>
      <c r="J49" s="279"/>
      <c r="K49" s="279"/>
    </row>
    <row r="50" ht="15">
      <c r="F50" s="5"/>
    </row>
  </sheetData>
  <sheetProtection password="8D0A" sheet="1" objects="1" scenarios="1" selectLockedCells="1"/>
  <mergeCells count="135"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B33:E33"/>
    <mergeCell ref="F33:G33"/>
    <mergeCell ref="H33:I33"/>
    <mergeCell ref="J33:K33"/>
    <mergeCell ref="B34:E34"/>
    <mergeCell ref="F34:G34"/>
    <mergeCell ref="H34:I34"/>
    <mergeCell ref="J34:K34"/>
    <mergeCell ref="H41:I41"/>
    <mergeCell ref="J41:K41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F35:G35"/>
    <mergeCell ref="H35:I35"/>
    <mergeCell ref="J35:K35"/>
    <mergeCell ref="H36:I36"/>
    <mergeCell ref="J36:K36"/>
    <mergeCell ref="J25:K25"/>
    <mergeCell ref="B26:E26"/>
    <mergeCell ref="F26:G26"/>
    <mergeCell ref="H26:I26"/>
    <mergeCell ref="J26:K26"/>
    <mergeCell ref="B25:E25"/>
    <mergeCell ref="F25:G25"/>
    <mergeCell ref="B27:E27"/>
    <mergeCell ref="F27:G27"/>
    <mergeCell ref="F9:F10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A1:F1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0.421875" style="0" customWidth="1"/>
    <col min="9" max="9" width="8.140625" style="0" customWidth="1"/>
    <col min="10" max="10" width="10.8515625" style="0" customWidth="1"/>
    <col min="11" max="11" width="9.00390625" style="0" customWidth="1"/>
    <col min="12" max="12" width="8.421875" style="0" customWidth="1"/>
    <col min="13" max="13" width="14.140625" style="0" customWidth="1"/>
    <col min="14" max="15" width="7.7109375" style="0" customWidth="1"/>
    <col min="16" max="16" width="10.140625" style="0" customWidth="1"/>
    <col min="17" max="17" width="11.28125" style="0" customWidth="1"/>
    <col min="18" max="18" width="9.00390625" style="0" customWidth="1"/>
    <col min="19" max="19" width="12.421875" style="0" customWidth="1"/>
  </cols>
  <sheetData>
    <row r="1" spans="1:19" ht="15">
      <c r="A1" s="284" t="str">
        <f>'ANNEXURE-I'!A3:AA3</f>
        <v>NUMBER STATEMENT :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35">
        <f>'ANNEXURE-I'!N3</f>
        <v>2025</v>
      </c>
      <c r="M1" s="135" t="str">
        <f>'ANNEXURE-I'!O3</f>
        <v>- 2026</v>
      </c>
      <c r="N1" s="135"/>
      <c r="O1" s="135"/>
      <c r="P1" s="135"/>
      <c r="Q1" s="135"/>
      <c r="R1" s="135"/>
      <c r="S1" s="136"/>
    </row>
    <row r="2" spans="1:19" ht="15">
      <c r="A2" s="265" t="s">
        <v>69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5">
      <c r="A3" s="199" t="s">
        <v>185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12" customHeight="1">
      <c r="A4" s="304" t="s">
        <v>0</v>
      </c>
      <c r="B4" s="304"/>
      <c r="C4" s="304"/>
      <c r="D4" s="304"/>
      <c r="E4" s="304"/>
      <c r="F4" s="328">
        <f>'ANNEXURE-II'!E6</f>
        <v>43</v>
      </c>
      <c r="G4" s="329"/>
      <c r="H4" s="321" t="str">
        <f>'ANNEXURE-II'!G6</f>
        <v>41010291 /  SCHOOL EDUCATION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3"/>
    </row>
    <row r="5" spans="1:19" ht="12" customHeight="1">
      <c r="A5" s="304" t="s">
        <v>1</v>
      </c>
      <c r="B5" s="304"/>
      <c r="C5" s="304"/>
      <c r="D5" s="304"/>
      <c r="E5" s="304"/>
      <c r="F5" s="328" t="str">
        <f>'ANNEXURE-II'!E7</f>
        <v>03</v>
      </c>
      <c r="G5" s="329"/>
      <c r="H5" s="324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6"/>
    </row>
    <row r="6" spans="1:19" ht="12" customHeight="1">
      <c r="A6" s="301" t="str">
        <f>'ANNEXURE-IIA'!A7:F7</f>
        <v>IFHRMS CODE / SUB-ORDINATE OFFICE NAME &amp; PLACE</v>
      </c>
      <c r="B6" s="302"/>
      <c r="C6" s="302"/>
      <c r="D6" s="302"/>
      <c r="E6" s="302"/>
      <c r="F6" s="302"/>
      <c r="G6" s="303"/>
      <c r="H6" s="301">
        <f>'ANNEXURE-I'!G6</f>
        <v>0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3"/>
    </row>
    <row r="7" spans="1:19" ht="12" customHeight="1">
      <c r="A7" s="304" t="str">
        <f>'ANNEXURE-IIA'!A8:F8</f>
        <v>HEAD OF ACCOUNT</v>
      </c>
      <c r="B7" s="304"/>
      <c r="C7" s="304"/>
      <c r="D7" s="304"/>
      <c r="E7" s="304"/>
      <c r="F7" s="304"/>
      <c r="G7" s="304"/>
      <c r="H7" s="302" t="str">
        <f>'ANNEXURE-II'!G9</f>
        <v>2202-02-109 BC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3"/>
    </row>
    <row r="8" spans="1:20" ht="33.75" customHeight="1">
      <c r="A8" s="44" t="s">
        <v>40</v>
      </c>
      <c r="B8" s="327" t="s">
        <v>163</v>
      </c>
      <c r="C8" s="327"/>
      <c r="D8" s="327"/>
      <c r="E8" s="44" t="s">
        <v>14</v>
      </c>
      <c r="F8" s="44" t="s">
        <v>30</v>
      </c>
      <c r="G8" s="122" t="s">
        <v>72</v>
      </c>
      <c r="H8" s="44" t="s">
        <v>15</v>
      </c>
      <c r="I8" s="44" t="s">
        <v>30</v>
      </c>
      <c r="J8" s="122" t="s">
        <v>72</v>
      </c>
      <c r="K8" s="44" t="s">
        <v>22</v>
      </c>
      <c r="L8" s="44" t="s">
        <v>30</v>
      </c>
      <c r="M8" s="44" t="s">
        <v>72</v>
      </c>
      <c r="N8" s="44" t="s">
        <v>39</v>
      </c>
      <c r="O8" s="44" t="s">
        <v>30</v>
      </c>
      <c r="P8" s="122" t="s">
        <v>72</v>
      </c>
      <c r="Q8" s="44" t="s">
        <v>8</v>
      </c>
      <c r="R8" s="44" t="s">
        <v>30</v>
      </c>
      <c r="S8" s="44" t="s">
        <v>72</v>
      </c>
      <c r="T8" s="6"/>
    </row>
    <row r="9" spans="1:20" s="46" customFormat="1" ht="17.25" customHeight="1">
      <c r="A9" s="88">
        <v>1</v>
      </c>
      <c r="B9" s="88">
        <v>2</v>
      </c>
      <c r="C9" s="88"/>
      <c r="D9" s="88">
        <v>3</v>
      </c>
      <c r="E9" s="88">
        <v>4</v>
      </c>
      <c r="F9" s="88">
        <v>5</v>
      </c>
      <c r="G9" s="88">
        <v>6</v>
      </c>
      <c r="H9" s="88">
        <v>7</v>
      </c>
      <c r="I9" s="88">
        <v>8</v>
      </c>
      <c r="J9" s="88">
        <v>9</v>
      </c>
      <c r="K9" s="88">
        <v>10</v>
      </c>
      <c r="L9" s="88">
        <v>11</v>
      </c>
      <c r="M9" s="88">
        <v>12</v>
      </c>
      <c r="N9" s="88">
        <v>13</v>
      </c>
      <c r="O9" s="88">
        <v>14</v>
      </c>
      <c r="P9" s="88">
        <v>15</v>
      </c>
      <c r="Q9" s="88">
        <v>16</v>
      </c>
      <c r="R9" s="88">
        <v>17</v>
      </c>
      <c r="S9" s="88">
        <v>18</v>
      </c>
      <c r="T9" s="89"/>
    </row>
    <row r="10" spans="1:19" ht="13.5" customHeight="1">
      <c r="A10" s="9">
        <v>1</v>
      </c>
      <c r="B10" s="10">
        <v>4100</v>
      </c>
      <c r="C10" s="44" t="s">
        <v>17</v>
      </c>
      <c r="D10" s="19">
        <v>13600</v>
      </c>
      <c r="E10" s="21">
        <v>1300</v>
      </c>
      <c r="F10" s="11">
        <f>_xlfn.SUMIFS('ANNEXURE-I'!R$12:R$14,'ANNEXURE-I'!AC$12:AC$14,"&gt;="&amp;'ANNEXURE-III'!B10,'ANNEXURE-I'!AC$12:AC$14,"&lt;="&amp;'ANNEXURE-III'!D10)</f>
        <v>0</v>
      </c>
      <c r="G10" s="11">
        <f>E10*F10*12</f>
        <v>0</v>
      </c>
      <c r="H10" s="21">
        <v>700</v>
      </c>
      <c r="I10" s="11">
        <f>_xlfn.SUMIFS('ANNEXURE-I'!S$12:S$14,'ANNEXURE-I'!AC$12:AC$14,"&gt;="&amp;'ANNEXURE-III'!B10,'ANNEXURE-I'!AC$12:AC$14,"&lt;="&amp;'ANNEXURE-III'!D10)</f>
        <v>0</v>
      </c>
      <c r="J10" s="11">
        <f>H10*I10*12</f>
        <v>0</v>
      </c>
      <c r="K10" s="9">
        <v>600</v>
      </c>
      <c r="L10" s="11">
        <f>_xlfn.SUMIFS('ANNEXURE-I'!T$12:T$14,'ANNEXURE-I'!AC$12:AC$14,"&gt;="&amp;'ANNEXURE-III'!B10,'ANNEXURE-I'!AC$12:AC$14,"&lt;="&amp;'ANNEXURE-III'!D10)</f>
        <v>0</v>
      </c>
      <c r="M10" s="22">
        <f>K10*L10*12*0.4</f>
        <v>0</v>
      </c>
      <c r="N10" s="21">
        <v>400</v>
      </c>
      <c r="O10" s="11">
        <f>_xlfn.SUMIFS('ANNEXURE-I'!U$12:U$14,'ANNEXURE-I'!AC$12:AC$14,"&gt;="&amp;'ANNEXURE-III'!B10,'ANNEXURE-I'!AC$12:AC$14,"&lt;="&amp;'ANNEXURE-III'!D10)</f>
        <v>0</v>
      </c>
      <c r="P10" s="11">
        <f>N10*O10*12</f>
        <v>0</v>
      </c>
      <c r="Q10" s="9">
        <v>250</v>
      </c>
      <c r="R10" s="11">
        <f>_xlfn.SUMIFS('ANNEXURE-I'!V$12:V$14,'ANNEXURE-I'!AC$12:AC$14,"&gt;="&amp;'ANNEXURE-III'!B10,'ANNEXURE-I'!AC$12:AC$14,"&lt;="&amp;'ANNEXURE-III'!D10)</f>
        <v>0</v>
      </c>
      <c r="S10" s="11">
        <f>Q10*R10*12</f>
        <v>0</v>
      </c>
    </row>
    <row r="11" spans="1:19" ht="13.5" customHeight="1">
      <c r="A11" s="9">
        <v>2</v>
      </c>
      <c r="B11" s="10">
        <v>13601</v>
      </c>
      <c r="C11" s="44" t="s">
        <v>17</v>
      </c>
      <c r="D11" s="10">
        <v>17200</v>
      </c>
      <c r="E11" s="21">
        <v>1500</v>
      </c>
      <c r="F11" s="11">
        <f>_xlfn.SUMIFS('ANNEXURE-I'!R$12:R$14,'ANNEXURE-I'!AC$12:AC$14,"&gt;="&amp;'ANNEXURE-III'!B11,'ANNEXURE-I'!AC$12:AC$14,"&lt;="&amp;'ANNEXURE-III'!D11)</f>
        <v>0</v>
      </c>
      <c r="G11" s="11">
        <f aca="true" t="shared" si="0" ref="G11:G27">E11*F11*12</f>
        <v>0</v>
      </c>
      <c r="H11" s="21">
        <v>1000</v>
      </c>
      <c r="I11" s="11">
        <f>_xlfn.SUMIFS('ANNEXURE-I'!S$12:S$14,'ANNEXURE-I'!AC$12:AC$14,"&gt;="&amp;'ANNEXURE-III'!B11,'ANNEXURE-I'!AC$12:AC$14,"&lt;="&amp;'ANNEXURE-III'!D11)</f>
        <v>0</v>
      </c>
      <c r="J11" s="11">
        <f aca="true" t="shared" si="1" ref="J11:J26">H11*I11*12</f>
        <v>0</v>
      </c>
      <c r="K11" s="9">
        <v>700</v>
      </c>
      <c r="L11" s="11">
        <f>_xlfn.SUMIFS('ANNEXURE-I'!T$12:T$14,'ANNEXURE-I'!AC$12:AC$14,"&gt;="&amp;'ANNEXURE-III'!B11,'ANNEXURE-I'!AC$12:AC$14,"&lt;="&amp;'ANNEXURE-III'!D11)</f>
        <v>0</v>
      </c>
      <c r="M11" s="22">
        <f aca="true" t="shared" si="2" ref="M11:M26">K11*L11*12</f>
        <v>0</v>
      </c>
      <c r="N11" s="21">
        <v>450</v>
      </c>
      <c r="O11" s="11">
        <f>_xlfn.SUMIFS('ANNEXURE-I'!U$12:U$14,'ANNEXURE-I'!AC$12:AC$14,"&gt;="&amp;'ANNEXURE-III'!B11,'ANNEXURE-I'!AC$12:AC$14,"&lt;="&amp;'ANNEXURE-III'!D11)</f>
        <v>0</v>
      </c>
      <c r="P11" s="11">
        <f aca="true" t="shared" si="3" ref="P11:P26">N11*O11*12</f>
        <v>0</v>
      </c>
      <c r="Q11" s="9">
        <v>300</v>
      </c>
      <c r="R11" s="11">
        <f>_xlfn.SUMIFS('ANNEXURE-I'!V$12:V$14,'ANNEXURE-I'!AC$12:AC$14,"&gt;="&amp;'ANNEXURE-III'!B11,'ANNEXURE-I'!AC$12:AC$14,"&lt;="&amp;'ANNEXURE-III'!D11)</f>
        <v>0</v>
      </c>
      <c r="S11" s="11">
        <f aca="true" t="shared" si="4" ref="S11:S26">Q11*R11*12</f>
        <v>0</v>
      </c>
    </row>
    <row r="12" spans="1:19" ht="13.5" customHeight="1">
      <c r="A12" s="9">
        <v>3</v>
      </c>
      <c r="B12" s="10">
        <v>17201</v>
      </c>
      <c r="C12" s="44" t="s">
        <v>17</v>
      </c>
      <c r="D12" s="10">
        <v>21000</v>
      </c>
      <c r="E12" s="21">
        <v>1800</v>
      </c>
      <c r="F12" s="11">
        <f>_xlfn.SUMIFS('ANNEXURE-I'!R$12:R$14,'ANNEXURE-I'!AC$12:AC$14,"&gt;="&amp;'ANNEXURE-III'!B12,'ANNEXURE-I'!AC$12:AC$14,"&lt;="&amp;'ANNEXURE-III'!D12)</f>
        <v>0</v>
      </c>
      <c r="G12" s="11">
        <f t="shared" si="0"/>
        <v>0</v>
      </c>
      <c r="H12" s="21">
        <v>1200</v>
      </c>
      <c r="I12" s="11">
        <f>_xlfn.SUMIFS('ANNEXURE-I'!S$12:S$14,'ANNEXURE-I'!AC$12:AC$14,"&gt;="&amp;'ANNEXURE-III'!B12,'ANNEXURE-I'!AC$12:AC$14,"&lt;="&amp;'ANNEXURE-III'!D12)</f>
        <v>0</v>
      </c>
      <c r="J12" s="11">
        <f t="shared" si="1"/>
        <v>0</v>
      </c>
      <c r="K12" s="9">
        <v>800</v>
      </c>
      <c r="L12" s="11">
        <f>_xlfn.SUMIFS('ANNEXURE-I'!T$12:T$14,'ANNEXURE-I'!AC$12:AC$14,"&gt;="&amp;'ANNEXURE-III'!B12,'ANNEXURE-I'!AC$12:AC$14,"&lt;="&amp;'ANNEXURE-III'!D12)</f>
        <v>0</v>
      </c>
      <c r="M12" s="22">
        <f t="shared" si="2"/>
        <v>0</v>
      </c>
      <c r="N12" s="21">
        <v>500</v>
      </c>
      <c r="O12" s="11">
        <f>_xlfn.SUMIFS('ANNEXURE-I'!U$12:U$14,'ANNEXURE-I'!AC$12:AC$14,"&gt;="&amp;'ANNEXURE-III'!B12,'ANNEXURE-I'!AC$12:AC$14,"&lt;="&amp;'ANNEXURE-III'!D12)</f>
        <v>0</v>
      </c>
      <c r="P12" s="11">
        <f t="shared" si="3"/>
        <v>0</v>
      </c>
      <c r="Q12" s="9">
        <v>350</v>
      </c>
      <c r="R12" s="11">
        <f>_xlfn.SUMIFS('ANNEXURE-I'!V$12:V$14,'ANNEXURE-I'!AC$12:AC$14,"&gt;="&amp;'ANNEXURE-III'!B12,'ANNEXURE-I'!AC$12:AC$14,"&lt;="&amp;'ANNEXURE-III'!D12)</f>
        <v>0</v>
      </c>
      <c r="S12" s="11">
        <f t="shared" si="4"/>
        <v>0</v>
      </c>
    </row>
    <row r="13" spans="1:19" ht="13.5" customHeight="1">
      <c r="A13" s="9">
        <v>4</v>
      </c>
      <c r="B13" s="10">
        <v>21001</v>
      </c>
      <c r="C13" s="44" t="s">
        <v>17</v>
      </c>
      <c r="D13" s="10">
        <v>23900</v>
      </c>
      <c r="E13" s="21">
        <v>2100</v>
      </c>
      <c r="F13" s="11">
        <f>_xlfn.SUMIFS('ANNEXURE-I'!R$12:R$14,'ANNEXURE-I'!AC$12:AC$14,"&gt;="&amp;'ANNEXURE-III'!B13,'ANNEXURE-I'!AC$12:AC$14,"&lt;="&amp;'ANNEXURE-III'!D13)</f>
        <v>0</v>
      </c>
      <c r="G13" s="11">
        <f t="shared" si="0"/>
        <v>0</v>
      </c>
      <c r="H13" s="21">
        <v>1400</v>
      </c>
      <c r="I13" s="11">
        <f>_xlfn.SUMIFS('ANNEXURE-I'!S$12:S$14,'ANNEXURE-I'!AC$12:AC$14,"&gt;="&amp;'ANNEXURE-III'!B13,'ANNEXURE-I'!AC$12:AC$14,"&lt;="&amp;'ANNEXURE-III'!D13)</f>
        <v>0</v>
      </c>
      <c r="J13" s="11">
        <f t="shared" si="1"/>
        <v>0</v>
      </c>
      <c r="K13" s="9">
        <v>1000</v>
      </c>
      <c r="L13" s="11">
        <f>_xlfn.SUMIFS('ANNEXURE-I'!T$12:T$14,'ANNEXURE-I'!AC$12:AC$14,"&gt;="&amp;'ANNEXURE-III'!B13,'ANNEXURE-I'!AC$12:AC$14,"&lt;="&amp;'ANNEXURE-III'!D13)</f>
        <v>0</v>
      </c>
      <c r="M13" s="22">
        <f t="shared" si="2"/>
        <v>0</v>
      </c>
      <c r="N13" s="21">
        <v>700</v>
      </c>
      <c r="O13" s="11">
        <f>_xlfn.SUMIFS('ANNEXURE-I'!U$12:U$14,'ANNEXURE-I'!AC$12:AC$14,"&gt;="&amp;'ANNEXURE-III'!B13,'ANNEXURE-I'!AC$12:AC$14,"&lt;="&amp;'ANNEXURE-III'!D13)</f>
        <v>0</v>
      </c>
      <c r="P13" s="11">
        <f t="shared" si="3"/>
        <v>0</v>
      </c>
      <c r="Q13" s="9">
        <v>400</v>
      </c>
      <c r="R13" s="11">
        <f>_xlfn.SUMIFS('ANNEXURE-I'!V$12:V$14,'ANNEXURE-I'!AC$12:AC$14,"&gt;="&amp;'ANNEXURE-III'!B13,'ANNEXURE-I'!AC$12:AC$14,"&lt;="&amp;'ANNEXURE-III'!D13)</f>
        <v>0</v>
      </c>
      <c r="S13" s="11">
        <f t="shared" si="4"/>
        <v>0</v>
      </c>
    </row>
    <row r="14" spans="1:19" ht="13.5" customHeight="1">
      <c r="A14" s="9">
        <v>5</v>
      </c>
      <c r="B14" s="10">
        <v>23901</v>
      </c>
      <c r="C14" s="44" t="s">
        <v>17</v>
      </c>
      <c r="D14" s="10">
        <v>27200</v>
      </c>
      <c r="E14" s="21">
        <v>2600</v>
      </c>
      <c r="F14" s="11">
        <f>_xlfn.SUMIFS('ANNEXURE-I'!R$12:R$14,'ANNEXURE-I'!AC$12:AC$14,"&gt;="&amp;'ANNEXURE-III'!B14,'ANNEXURE-I'!AC$12:AC$14,"&lt;="&amp;'ANNEXURE-III'!D14)</f>
        <v>0</v>
      </c>
      <c r="G14" s="11">
        <f t="shared" si="0"/>
        <v>0</v>
      </c>
      <c r="H14" s="21">
        <v>1700</v>
      </c>
      <c r="I14" s="11">
        <f>_xlfn.SUMIFS('ANNEXURE-I'!S$12:S$14,'ANNEXURE-I'!AC$12:AC$14,"&gt;="&amp;'ANNEXURE-III'!B14,'ANNEXURE-I'!AC$12:AC$14,"&lt;="&amp;'ANNEXURE-III'!D14)</f>
        <v>0</v>
      </c>
      <c r="J14" s="11">
        <f t="shared" si="1"/>
        <v>0</v>
      </c>
      <c r="K14" s="9">
        <v>1200</v>
      </c>
      <c r="L14" s="11">
        <f>_xlfn.SUMIFS('ANNEXURE-I'!T$12:T$14,'ANNEXURE-I'!AC$12:AC$14,"&gt;="&amp;'ANNEXURE-III'!B14,'ANNEXURE-I'!AC$12:AC$14,"&lt;="&amp;'ANNEXURE-III'!D14)</f>
        <v>0</v>
      </c>
      <c r="M14" s="22">
        <f t="shared" si="2"/>
        <v>0</v>
      </c>
      <c r="N14" s="21">
        <v>800</v>
      </c>
      <c r="O14" s="11">
        <f>_xlfn.SUMIFS('ANNEXURE-I'!U$12:U$14,'ANNEXURE-I'!AC$12:AC$14,"&gt;="&amp;'ANNEXURE-III'!B14,'ANNEXURE-I'!AC$12:AC$14,"&lt;="&amp;'ANNEXURE-III'!D14)</f>
        <v>0</v>
      </c>
      <c r="P14" s="11">
        <f t="shared" si="3"/>
        <v>0</v>
      </c>
      <c r="Q14" s="9">
        <v>400</v>
      </c>
      <c r="R14" s="11">
        <f>_xlfn.SUMIFS('ANNEXURE-I'!V$12:V$14,'ANNEXURE-I'!AC$12:AC$14,"&gt;="&amp;'ANNEXURE-III'!B14,'ANNEXURE-I'!AC$12:AC$14,"&lt;="&amp;'ANNEXURE-III'!D14)</f>
        <v>0</v>
      </c>
      <c r="S14" s="11">
        <f t="shared" si="4"/>
        <v>0</v>
      </c>
    </row>
    <row r="15" spans="1:19" ht="13.5" customHeight="1">
      <c r="A15" s="9">
        <v>6</v>
      </c>
      <c r="B15" s="10">
        <v>27201</v>
      </c>
      <c r="C15" s="44" t="s">
        <v>17</v>
      </c>
      <c r="D15" s="10">
        <v>30600</v>
      </c>
      <c r="E15" s="21">
        <v>3100</v>
      </c>
      <c r="F15" s="11">
        <f>_xlfn.SUMIFS('ANNEXURE-I'!R$12:R$14,'ANNEXURE-I'!AC$12:AC$14,"&gt;="&amp;'ANNEXURE-III'!B15,'ANNEXURE-I'!AC$12:AC$14,"&lt;="&amp;'ANNEXURE-III'!D15)</f>
        <v>0</v>
      </c>
      <c r="G15" s="11">
        <f t="shared" si="0"/>
        <v>0</v>
      </c>
      <c r="H15" s="21">
        <v>2000</v>
      </c>
      <c r="I15" s="11">
        <f>_xlfn.SUMIFS('ANNEXURE-I'!S$12:S$14,'ANNEXURE-I'!AC$12:AC$14,"&gt;="&amp;'ANNEXURE-III'!B15,'ANNEXURE-I'!AC$12:AC$14,"&lt;="&amp;'ANNEXURE-III'!D15)</f>
        <v>0</v>
      </c>
      <c r="J15" s="11">
        <f t="shared" si="1"/>
        <v>0</v>
      </c>
      <c r="K15" s="9">
        <v>1500</v>
      </c>
      <c r="L15" s="11">
        <f>_xlfn.SUMIFS('ANNEXURE-I'!T$12:T$14,'ANNEXURE-I'!AC$12:AC$14,"&gt;="&amp;'ANNEXURE-III'!B15,'ANNEXURE-I'!AC$12:AC$14,"&lt;="&amp;'ANNEXURE-III'!D15)</f>
        <v>0</v>
      </c>
      <c r="M15" s="22">
        <f t="shared" si="2"/>
        <v>0</v>
      </c>
      <c r="N15" s="21">
        <v>1000</v>
      </c>
      <c r="O15" s="11">
        <f>_xlfn.SUMIFS('ANNEXURE-I'!U$12:U$14,'ANNEXURE-I'!AC$12:AC$14,"&gt;="&amp;'ANNEXURE-III'!B15,'ANNEXURE-I'!AC$12:AC$14,"&lt;="&amp;'ANNEXURE-III'!D15)</f>
        <v>0</v>
      </c>
      <c r="P15" s="11">
        <f t="shared" si="3"/>
        <v>0</v>
      </c>
      <c r="Q15" s="9">
        <v>450</v>
      </c>
      <c r="R15" s="11">
        <f>_xlfn.SUMIFS('ANNEXURE-I'!V$12:V$14,'ANNEXURE-I'!AC$12:AC$14,"&gt;="&amp;'ANNEXURE-III'!B15,'ANNEXURE-I'!AC$12:AC$14,"&lt;="&amp;'ANNEXURE-III'!D15)</f>
        <v>0</v>
      </c>
      <c r="S15" s="11">
        <f t="shared" si="4"/>
        <v>0</v>
      </c>
    </row>
    <row r="16" spans="1:19" ht="13.5" customHeight="1">
      <c r="A16" s="9">
        <v>7</v>
      </c>
      <c r="B16" s="10">
        <v>30601</v>
      </c>
      <c r="C16" s="44" t="s">
        <v>17</v>
      </c>
      <c r="D16" s="10">
        <v>35400</v>
      </c>
      <c r="E16" s="21">
        <v>3600</v>
      </c>
      <c r="F16" s="11">
        <f>_xlfn.SUMIFS('ANNEXURE-I'!R$12:R$14,'ANNEXURE-I'!AC$12:AC$14,"&gt;="&amp;'ANNEXURE-III'!B16,'ANNEXURE-I'!AC$12:AC$14,"&lt;="&amp;'ANNEXURE-III'!D16)</f>
        <v>0</v>
      </c>
      <c r="G16" s="11">
        <f t="shared" si="0"/>
        <v>0</v>
      </c>
      <c r="H16" s="21">
        <v>2300</v>
      </c>
      <c r="I16" s="11">
        <f>_xlfn.SUMIFS('ANNEXURE-I'!S$12:S$14,'ANNEXURE-I'!AC$12:AC$14,"&gt;="&amp;'ANNEXURE-III'!B16,'ANNEXURE-I'!AC$12:AC$14,"&lt;="&amp;'ANNEXURE-III'!D16)</f>
        <v>0</v>
      </c>
      <c r="J16" s="11">
        <f t="shared" si="1"/>
        <v>0</v>
      </c>
      <c r="K16" s="9">
        <v>1700</v>
      </c>
      <c r="L16" s="11">
        <f>_xlfn.SUMIFS('ANNEXURE-I'!T$12:T$14,'ANNEXURE-I'!AC$12:AC$14,"&gt;="&amp;'ANNEXURE-III'!B16,'ANNEXURE-I'!AC$12:AC$14,"&lt;="&amp;'ANNEXURE-III'!D16)</f>
        <v>0</v>
      </c>
      <c r="M16" s="22">
        <f t="shared" si="2"/>
        <v>0</v>
      </c>
      <c r="N16" s="21">
        <v>1200</v>
      </c>
      <c r="O16" s="11">
        <f>_xlfn.SUMIFS('ANNEXURE-I'!U$12:U$14,'ANNEXURE-I'!AC$12:AC$14,"&gt;="&amp;'ANNEXURE-III'!B16,'ANNEXURE-I'!AC$12:AC$14,"&lt;="&amp;'ANNEXURE-III'!D16)</f>
        <v>0</v>
      </c>
      <c r="P16" s="11">
        <f t="shared" si="3"/>
        <v>0</v>
      </c>
      <c r="Q16" s="9">
        <v>500</v>
      </c>
      <c r="R16" s="11">
        <f>_xlfn.SUMIFS('ANNEXURE-I'!V$12:V$14,'ANNEXURE-I'!AC$12:AC$14,"&gt;="&amp;'ANNEXURE-III'!B16,'ANNEXURE-I'!AC$12:AC$14,"&lt;="&amp;'ANNEXURE-III'!D16)</f>
        <v>0</v>
      </c>
      <c r="S16" s="11">
        <f t="shared" si="4"/>
        <v>0</v>
      </c>
    </row>
    <row r="17" spans="1:19" ht="13.5" customHeight="1">
      <c r="A17" s="9">
        <v>8</v>
      </c>
      <c r="B17" s="10">
        <v>35401</v>
      </c>
      <c r="C17" s="44" t="s">
        <v>17</v>
      </c>
      <c r="D17" s="10">
        <v>37300</v>
      </c>
      <c r="E17" s="21">
        <v>4200</v>
      </c>
      <c r="F17" s="11">
        <f>_xlfn.SUMIFS('ANNEXURE-I'!R$12:R$14,'ANNEXURE-I'!AC$12:AC$14,"&gt;="&amp;'ANNEXURE-III'!B17,'ANNEXURE-I'!AC$12:AC$14,"&lt;="&amp;'ANNEXURE-III'!D17)</f>
        <v>0</v>
      </c>
      <c r="G17" s="11">
        <f t="shared" si="0"/>
        <v>0</v>
      </c>
      <c r="H17" s="21">
        <v>2600</v>
      </c>
      <c r="I17" s="11">
        <f>_xlfn.SUMIFS('ANNEXURE-I'!S$12:S$14,'ANNEXURE-I'!AC$12:AC$14,"&gt;="&amp;'ANNEXURE-III'!B17,'ANNEXURE-I'!AC$12:AC$14,"&lt;="&amp;'ANNEXURE-III'!D17)</f>
        <v>0</v>
      </c>
      <c r="J17" s="11">
        <f t="shared" si="1"/>
        <v>0</v>
      </c>
      <c r="K17" s="9">
        <v>1800</v>
      </c>
      <c r="L17" s="11">
        <f>_xlfn.SUMIFS('ANNEXURE-I'!T$12:T$14,'ANNEXURE-I'!AC$12:AC$14,"&gt;="&amp;'ANNEXURE-III'!B17,'ANNEXURE-I'!AC$12:AC$14,"&lt;="&amp;'ANNEXURE-III'!D17)</f>
        <v>0</v>
      </c>
      <c r="M17" s="22">
        <f t="shared" si="2"/>
        <v>0</v>
      </c>
      <c r="N17" s="21">
        <v>1500</v>
      </c>
      <c r="O17" s="11">
        <f>_xlfn.SUMIFS('ANNEXURE-I'!U$12:U$14,'ANNEXURE-I'!AC$12:AC$14,"&gt;="&amp;'ANNEXURE-III'!B17,'ANNEXURE-I'!AC$12:AC$14,"&lt;="&amp;'ANNEXURE-III'!D17)</f>
        <v>0</v>
      </c>
      <c r="P17" s="11">
        <f t="shared" si="3"/>
        <v>0</v>
      </c>
      <c r="Q17" s="9">
        <v>550</v>
      </c>
      <c r="R17" s="11">
        <f>_xlfn.SUMIFS('ANNEXURE-I'!V$12:V$14,'ANNEXURE-I'!AC$12:AC$14,"&gt;="&amp;'ANNEXURE-III'!B17,'ANNEXURE-I'!AC$12:AC$14,"&lt;="&amp;'ANNEXURE-III'!D17)</f>
        <v>0</v>
      </c>
      <c r="S17" s="11">
        <f t="shared" si="4"/>
        <v>0</v>
      </c>
    </row>
    <row r="18" spans="1:19" ht="13.5" customHeight="1">
      <c r="A18" s="9">
        <v>9</v>
      </c>
      <c r="B18" s="10">
        <v>37301</v>
      </c>
      <c r="C18" s="44" t="s">
        <v>17</v>
      </c>
      <c r="D18" s="10">
        <v>41100</v>
      </c>
      <c r="E18" s="21">
        <v>4700</v>
      </c>
      <c r="F18" s="11">
        <f>_xlfn.SUMIFS('ANNEXURE-I'!R$12:R$14,'ANNEXURE-I'!AC$12:AC$14,"&gt;="&amp;'ANNEXURE-III'!B18,'ANNEXURE-I'!AC$12:AC$14,"&lt;="&amp;'ANNEXURE-III'!D18)</f>
        <v>0</v>
      </c>
      <c r="G18" s="11">
        <f t="shared" si="0"/>
        <v>0</v>
      </c>
      <c r="H18" s="21">
        <v>3000</v>
      </c>
      <c r="I18" s="11">
        <f>_xlfn.SUMIFS('ANNEXURE-I'!S$12:S$14,'ANNEXURE-I'!AC$12:AC$14,"&gt;="&amp;'ANNEXURE-III'!B18,'ANNEXURE-I'!AC$12:AC$14,"&lt;="&amp;'ANNEXURE-III'!D18)</f>
        <v>0</v>
      </c>
      <c r="J18" s="11">
        <f t="shared" si="1"/>
        <v>0</v>
      </c>
      <c r="K18" s="9">
        <v>2300</v>
      </c>
      <c r="L18" s="11">
        <f>_xlfn.SUMIFS('ANNEXURE-I'!T$12:T$14,'ANNEXURE-I'!AC$12:AC$14,"&gt;="&amp;'ANNEXURE-III'!B18,'ANNEXURE-I'!AC$12:AC$14,"&lt;="&amp;'ANNEXURE-III'!D18)</f>
        <v>0</v>
      </c>
      <c r="M18" s="22">
        <f t="shared" si="2"/>
        <v>0</v>
      </c>
      <c r="N18" s="21">
        <v>1700</v>
      </c>
      <c r="O18" s="11">
        <f>_xlfn.SUMIFS('ANNEXURE-I'!U$12:U$14,'ANNEXURE-I'!AC$12:AC$14,"&gt;="&amp;'ANNEXURE-III'!B18,'ANNEXURE-I'!AC$12:AC$14,"&lt;="&amp;'ANNEXURE-III'!D18)</f>
        <v>0</v>
      </c>
      <c r="P18" s="11">
        <f t="shared" si="3"/>
        <v>0</v>
      </c>
      <c r="Q18" s="9">
        <v>600</v>
      </c>
      <c r="R18" s="11">
        <f>_xlfn.SUMIFS('ANNEXURE-I'!V$12:V$14,'ANNEXURE-I'!AC$12:AC$14,"&gt;="&amp;'ANNEXURE-III'!B18,'ANNEXURE-I'!AC$12:AC$14,"&lt;="&amp;'ANNEXURE-III'!D18)</f>
        <v>0</v>
      </c>
      <c r="S18" s="11">
        <f t="shared" si="4"/>
        <v>0</v>
      </c>
    </row>
    <row r="19" spans="1:19" ht="13.5" customHeight="1">
      <c r="A19" s="9">
        <v>10</v>
      </c>
      <c r="B19" s="10">
        <v>41101</v>
      </c>
      <c r="C19" s="44" t="s">
        <v>17</v>
      </c>
      <c r="D19" s="10">
        <v>44500</v>
      </c>
      <c r="E19" s="21">
        <v>5200</v>
      </c>
      <c r="F19" s="11">
        <f>_xlfn.SUMIFS('ANNEXURE-I'!R$12:R$14,'ANNEXURE-I'!AC$12:AC$14,"&gt;="&amp;'ANNEXURE-III'!B19,'ANNEXURE-I'!AC$12:AC$14,"&lt;="&amp;'ANNEXURE-III'!D19)</f>
        <v>0</v>
      </c>
      <c r="G19" s="11">
        <f t="shared" si="0"/>
        <v>0</v>
      </c>
      <c r="H19" s="21">
        <v>3300</v>
      </c>
      <c r="I19" s="11">
        <f>_xlfn.SUMIFS('ANNEXURE-I'!S$12:S$14,'ANNEXURE-I'!AC$12:AC$14,"&gt;="&amp;'ANNEXURE-III'!B19,'ANNEXURE-I'!AC$12:AC$14,"&lt;="&amp;'ANNEXURE-III'!D19)</f>
        <v>0</v>
      </c>
      <c r="J19" s="11">
        <f t="shared" si="1"/>
        <v>0</v>
      </c>
      <c r="K19" s="9">
        <v>2600</v>
      </c>
      <c r="L19" s="11">
        <f>_xlfn.SUMIFS('ANNEXURE-I'!T$12:T$14,'ANNEXURE-I'!AC$12:AC$14,"&gt;="&amp;'ANNEXURE-III'!B19,'ANNEXURE-I'!AC$12:AC$14,"&lt;="&amp;'ANNEXURE-III'!D19)</f>
        <v>0</v>
      </c>
      <c r="M19" s="22">
        <f t="shared" si="2"/>
        <v>0</v>
      </c>
      <c r="N19" s="21">
        <v>1900</v>
      </c>
      <c r="O19" s="11">
        <f>_xlfn.SUMIFS('ANNEXURE-I'!U$12:U$14,'ANNEXURE-I'!AC$12:AC$14,"&gt;="&amp;'ANNEXURE-III'!B19,'ANNEXURE-I'!AC$12:AC$14,"&lt;="&amp;'ANNEXURE-III'!D19)</f>
        <v>0</v>
      </c>
      <c r="P19" s="11">
        <f t="shared" si="3"/>
        <v>0</v>
      </c>
      <c r="Q19" s="9">
        <v>650</v>
      </c>
      <c r="R19" s="11">
        <f>_xlfn.SUMIFS('ANNEXURE-I'!V$12:V$14,'ANNEXURE-I'!AC$12:AC$14,"&gt;="&amp;'ANNEXURE-III'!B19,'ANNEXURE-I'!AC$12:AC$14,"&lt;="&amp;'ANNEXURE-III'!D19)</f>
        <v>0</v>
      </c>
      <c r="S19" s="11">
        <f t="shared" si="4"/>
        <v>0</v>
      </c>
    </row>
    <row r="20" spans="1:19" ht="13.5" customHeight="1">
      <c r="A20" s="9">
        <v>11</v>
      </c>
      <c r="B20" s="10">
        <v>44501</v>
      </c>
      <c r="C20" s="44" t="s">
        <v>17</v>
      </c>
      <c r="D20" s="10">
        <v>50200</v>
      </c>
      <c r="E20" s="21">
        <v>5700</v>
      </c>
      <c r="F20" s="11">
        <f>_xlfn.SUMIFS('ANNEXURE-I'!R$12:R$14,'ANNEXURE-I'!AC$12:AC$14,"&gt;="&amp;'ANNEXURE-III'!B20,'ANNEXURE-I'!AC$12:AC$14,"&lt;="&amp;'ANNEXURE-III'!D20)</f>
        <v>0</v>
      </c>
      <c r="G20" s="11">
        <f t="shared" si="0"/>
        <v>0</v>
      </c>
      <c r="H20" s="21">
        <v>3600</v>
      </c>
      <c r="I20" s="11">
        <f>_xlfn.SUMIFS('ANNEXURE-I'!S$12:S$14,'ANNEXURE-I'!AC$12:AC$14,"&gt;="&amp;'ANNEXURE-III'!B20,'ANNEXURE-I'!AC$12:AC$14,"&lt;="&amp;'ANNEXURE-III'!D20)</f>
        <v>0</v>
      </c>
      <c r="J20" s="11">
        <f t="shared" si="1"/>
        <v>0</v>
      </c>
      <c r="K20" s="9">
        <v>2900</v>
      </c>
      <c r="L20" s="11">
        <f>_xlfn.SUMIFS('ANNEXURE-I'!T$12:T$14,'ANNEXURE-I'!AC$12:AC$14,"&gt;="&amp;'ANNEXURE-III'!B20,'ANNEXURE-I'!AC$12:AC$14,"&lt;="&amp;'ANNEXURE-III'!D20)</f>
        <v>0</v>
      </c>
      <c r="M20" s="22">
        <f t="shared" si="2"/>
        <v>0</v>
      </c>
      <c r="N20" s="21">
        <v>2000</v>
      </c>
      <c r="O20" s="11">
        <f>_xlfn.SUMIFS('ANNEXURE-I'!U$12:U$14,'ANNEXURE-I'!AC$12:AC$14,"&gt;="&amp;'ANNEXURE-III'!B20,'ANNEXURE-I'!AC$12:AC$14,"&lt;="&amp;'ANNEXURE-III'!D20)</f>
        <v>0</v>
      </c>
      <c r="P20" s="11">
        <f t="shared" si="3"/>
        <v>0</v>
      </c>
      <c r="Q20" s="9">
        <v>650</v>
      </c>
      <c r="R20" s="11">
        <f>_xlfn.SUMIFS('ANNEXURE-I'!V$12:V$14,'ANNEXURE-I'!AC$12:AC$14,"&gt;="&amp;'ANNEXURE-III'!B20,'ANNEXURE-I'!AC$12:AC$14,"&lt;="&amp;'ANNEXURE-III'!D20)</f>
        <v>0</v>
      </c>
      <c r="S20" s="11">
        <f t="shared" si="4"/>
        <v>0</v>
      </c>
    </row>
    <row r="21" spans="1:19" ht="13.5" customHeight="1">
      <c r="A21" s="9">
        <v>12</v>
      </c>
      <c r="B21" s="10">
        <v>50201</v>
      </c>
      <c r="C21" s="44" t="s">
        <v>17</v>
      </c>
      <c r="D21" s="10">
        <v>51600</v>
      </c>
      <c r="E21" s="21">
        <v>6200</v>
      </c>
      <c r="F21" s="11">
        <f>_xlfn.SUMIFS('ANNEXURE-I'!R$12:R$14,'ANNEXURE-I'!AC$12:AC$14,"&gt;="&amp;'ANNEXURE-III'!B21,'ANNEXURE-I'!AC$12:AC$14,"&lt;="&amp;'ANNEXURE-III'!D21)</f>
        <v>0</v>
      </c>
      <c r="G21" s="11">
        <f t="shared" si="0"/>
        <v>0</v>
      </c>
      <c r="H21" s="21">
        <v>3800</v>
      </c>
      <c r="I21" s="11">
        <f>_xlfn.SUMIFS('ANNEXURE-I'!S$12:S$14,'ANNEXURE-I'!AC$12:AC$14,"&gt;="&amp;'ANNEXURE-III'!B21,'ANNEXURE-I'!AC$12:AC$14,"&lt;="&amp;'ANNEXURE-III'!D21)</f>
        <v>0</v>
      </c>
      <c r="J21" s="11">
        <f t="shared" si="1"/>
        <v>0</v>
      </c>
      <c r="K21" s="9">
        <v>3100</v>
      </c>
      <c r="L21" s="11">
        <f>_xlfn.SUMIFS('ANNEXURE-I'!T$12:T$14,'ANNEXURE-I'!AC$12:AC$14,"&gt;="&amp;'ANNEXURE-III'!B21,'ANNEXURE-I'!AC$12:AC$14,"&lt;="&amp;'ANNEXURE-III'!D21)</f>
        <v>0</v>
      </c>
      <c r="M21" s="22">
        <f t="shared" si="2"/>
        <v>0</v>
      </c>
      <c r="N21" s="21">
        <v>2200</v>
      </c>
      <c r="O21" s="11">
        <f>_xlfn.SUMIFS('ANNEXURE-I'!U$12:U$14,'ANNEXURE-I'!AC$12:AC$14,"&gt;="&amp;'ANNEXURE-III'!B21,'ANNEXURE-I'!AC$12:AC$14,"&lt;="&amp;'ANNEXURE-III'!D21)</f>
        <v>0</v>
      </c>
      <c r="P21" s="11">
        <f t="shared" si="3"/>
        <v>0</v>
      </c>
      <c r="Q21" s="9">
        <v>700</v>
      </c>
      <c r="R21" s="11">
        <f>_xlfn.SUMIFS('ANNEXURE-I'!V$12:V$14,'ANNEXURE-I'!AC$12:AC$14,"&gt;="&amp;'ANNEXURE-III'!B21,'ANNEXURE-I'!AC$12:AC$14,"&lt;="&amp;'ANNEXURE-III'!D21)</f>
        <v>0</v>
      </c>
      <c r="S21" s="11">
        <f t="shared" si="4"/>
        <v>0</v>
      </c>
    </row>
    <row r="22" spans="1:19" ht="13.5" customHeight="1">
      <c r="A22" s="9">
        <v>13</v>
      </c>
      <c r="B22" s="10">
        <v>51601</v>
      </c>
      <c r="C22" s="44" t="s">
        <v>17</v>
      </c>
      <c r="D22" s="10">
        <v>54000</v>
      </c>
      <c r="E22" s="21">
        <v>6800</v>
      </c>
      <c r="F22" s="11">
        <f>_xlfn.SUMIFS('ANNEXURE-I'!R$12:R$14,'ANNEXURE-I'!AC$12:AC$14,"&gt;="&amp;'ANNEXURE-III'!B22,'ANNEXURE-I'!AC$12:AC$14,"&lt;="&amp;'ANNEXURE-III'!D22)</f>
        <v>0</v>
      </c>
      <c r="G22" s="11">
        <f t="shared" si="0"/>
        <v>0</v>
      </c>
      <c r="H22" s="21">
        <v>4100</v>
      </c>
      <c r="I22" s="11">
        <f>_xlfn.SUMIFS('ANNEXURE-I'!S$12:S$14,'ANNEXURE-I'!AC$12:AC$14,"&gt;="&amp;'ANNEXURE-III'!B22,'ANNEXURE-I'!AC$12:AC$14,"&lt;="&amp;'ANNEXURE-III'!D22)</f>
        <v>0</v>
      </c>
      <c r="J22" s="11">
        <f t="shared" si="1"/>
        <v>0</v>
      </c>
      <c r="K22" s="9">
        <v>3200</v>
      </c>
      <c r="L22" s="11">
        <f>_xlfn.SUMIFS('ANNEXURE-I'!T$12:T$14,'ANNEXURE-I'!AC$12:AC$14,"&gt;="&amp;'ANNEXURE-III'!B22,'ANNEXURE-I'!AC$12:AC$14,"&lt;="&amp;'ANNEXURE-III'!D22)</f>
        <v>0</v>
      </c>
      <c r="M22" s="22">
        <f t="shared" si="2"/>
        <v>0</v>
      </c>
      <c r="N22" s="21">
        <v>2200</v>
      </c>
      <c r="O22" s="11">
        <f>_xlfn.SUMIFS('ANNEXURE-I'!U$12:U$14,'ANNEXURE-I'!AC$12:AC$14,"&gt;="&amp;'ANNEXURE-III'!B22,'ANNEXURE-I'!AC$12:AC$14,"&lt;="&amp;'ANNEXURE-III'!D22)</f>
        <v>0</v>
      </c>
      <c r="P22" s="11">
        <f t="shared" si="3"/>
        <v>0</v>
      </c>
      <c r="Q22" s="9">
        <v>750</v>
      </c>
      <c r="R22" s="11">
        <f>_xlfn.SUMIFS('ANNEXURE-I'!V$12:V$14,'ANNEXURE-I'!AC$12:AC$14,"&gt;="&amp;'ANNEXURE-III'!B22,'ANNEXURE-I'!AC$12:AC$14,"&lt;="&amp;'ANNEXURE-III'!D22)</f>
        <v>0</v>
      </c>
      <c r="S22" s="11">
        <f t="shared" si="4"/>
        <v>0</v>
      </c>
    </row>
    <row r="23" spans="1:19" ht="13.5" customHeight="1">
      <c r="A23" s="9">
        <v>14</v>
      </c>
      <c r="B23" s="10">
        <v>54001</v>
      </c>
      <c r="C23" s="44" t="s">
        <v>17</v>
      </c>
      <c r="D23" s="10">
        <v>55500</v>
      </c>
      <c r="E23" s="21">
        <v>7300</v>
      </c>
      <c r="F23" s="11">
        <f>_xlfn.SUMIFS('ANNEXURE-I'!R$12:R$14,'ANNEXURE-I'!AC$12:AC$14,"&gt;="&amp;'ANNEXURE-III'!B23,'ANNEXURE-I'!AC$12:AC$14,"&lt;="&amp;'ANNEXURE-III'!D23)</f>
        <v>0</v>
      </c>
      <c r="G23" s="11">
        <f t="shared" si="0"/>
        <v>0</v>
      </c>
      <c r="H23" s="21">
        <v>4300</v>
      </c>
      <c r="I23" s="11">
        <f>_xlfn.SUMIFS('ANNEXURE-I'!S$12:S$14,'ANNEXURE-I'!AC$12:AC$14,"&gt;="&amp;'ANNEXURE-III'!B23,'ANNEXURE-I'!AC$12:AC$14,"&lt;="&amp;'ANNEXURE-III'!D23)</f>
        <v>0</v>
      </c>
      <c r="J23" s="11">
        <f t="shared" si="1"/>
        <v>0</v>
      </c>
      <c r="K23" s="9">
        <v>3200</v>
      </c>
      <c r="L23" s="11">
        <f>_xlfn.SUMIFS('ANNEXURE-I'!T$12:T$14,'ANNEXURE-I'!AC$12:AC$14,"&gt;="&amp;'ANNEXURE-III'!B23,'ANNEXURE-I'!AC$12:AC$14,"&lt;="&amp;'ANNEXURE-III'!D23)</f>
        <v>0</v>
      </c>
      <c r="M23" s="22">
        <f t="shared" si="2"/>
        <v>0</v>
      </c>
      <c r="N23" s="21">
        <v>2200</v>
      </c>
      <c r="O23" s="11">
        <f>_xlfn.SUMIFS('ANNEXURE-I'!U$12:U$14,'ANNEXURE-I'!AC$12:AC$14,"&gt;="&amp;'ANNEXURE-III'!B23,'ANNEXURE-I'!AC$12:AC$14,"&lt;="&amp;'ANNEXURE-III'!D23)</f>
        <v>0</v>
      </c>
      <c r="P23" s="11">
        <f t="shared" si="3"/>
        <v>0</v>
      </c>
      <c r="Q23" s="9">
        <v>800</v>
      </c>
      <c r="R23" s="11">
        <f>_xlfn.SUMIFS('ANNEXURE-I'!V$12:V$14,'ANNEXURE-I'!AC$12:AC$14,"&gt;="&amp;'ANNEXURE-III'!B23,'ANNEXURE-I'!AC$12:AC$14,"&lt;="&amp;'ANNEXURE-III'!D23)</f>
        <v>0</v>
      </c>
      <c r="S23" s="11">
        <f t="shared" si="4"/>
        <v>0</v>
      </c>
    </row>
    <row r="24" spans="1:19" ht="13.5" customHeight="1">
      <c r="A24" s="9">
        <v>15</v>
      </c>
      <c r="B24" s="10">
        <v>55501</v>
      </c>
      <c r="C24" s="44" t="s">
        <v>17</v>
      </c>
      <c r="D24" s="10">
        <v>56900</v>
      </c>
      <c r="E24" s="21">
        <v>7500</v>
      </c>
      <c r="F24" s="11">
        <f>_xlfn.SUMIFS('ANNEXURE-I'!R$12:R$14,'ANNEXURE-I'!AC$12:AC$14,"&gt;="&amp;'ANNEXURE-III'!B24,'ANNEXURE-I'!AC$12:AC$14,"&lt;="&amp;'ANNEXURE-III'!D24)</f>
        <v>0</v>
      </c>
      <c r="G24" s="11">
        <f t="shared" si="0"/>
        <v>0</v>
      </c>
      <c r="H24" s="21">
        <v>4300</v>
      </c>
      <c r="I24" s="11">
        <f>_xlfn.SUMIFS('ANNEXURE-I'!S$12:S$14,'ANNEXURE-I'!AC$12:AC$14,"&gt;="&amp;'ANNEXURE-III'!B24,'ANNEXURE-I'!AC$12:AC$14,"&lt;="&amp;'ANNEXURE-III'!D24)</f>
        <v>0</v>
      </c>
      <c r="J24" s="11">
        <f t="shared" si="1"/>
        <v>0</v>
      </c>
      <c r="K24" s="9">
        <v>3200</v>
      </c>
      <c r="L24" s="11">
        <f>_xlfn.SUMIFS('ANNEXURE-I'!T$12:T$14,'ANNEXURE-I'!AC$12:AC$14,"&gt;="&amp;'ANNEXURE-III'!B24,'ANNEXURE-I'!AC$12:AC$14,"&lt;="&amp;'ANNEXURE-III'!D24)</f>
        <v>0</v>
      </c>
      <c r="M24" s="22">
        <f t="shared" si="2"/>
        <v>0</v>
      </c>
      <c r="N24" s="21">
        <v>2200</v>
      </c>
      <c r="O24" s="11">
        <f>_xlfn.SUMIFS('ANNEXURE-I'!U$12:U$14,'ANNEXURE-I'!AC$12:AC$14,"&gt;="&amp;'ANNEXURE-III'!B24,'ANNEXURE-I'!AC$12:AC$14,"&lt;="&amp;'ANNEXURE-III'!D24)</f>
        <v>0</v>
      </c>
      <c r="P24" s="11">
        <f t="shared" si="3"/>
        <v>0</v>
      </c>
      <c r="Q24" s="9">
        <v>850</v>
      </c>
      <c r="R24" s="11">
        <f>_xlfn.SUMIFS('ANNEXURE-I'!V$12:V$14,'ANNEXURE-I'!AC$12:AC$14,"&gt;="&amp;'ANNEXURE-III'!B24,'ANNEXURE-I'!AC$12:AC$14,"&lt;="&amp;'ANNEXURE-III'!D24)</f>
        <v>0</v>
      </c>
      <c r="S24" s="11">
        <f t="shared" si="4"/>
        <v>0</v>
      </c>
    </row>
    <row r="25" spans="1:19" ht="13.5" customHeight="1">
      <c r="A25" s="9">
        <v>16</v>
      </c>
      <c r="B25" s="10">
        <v>56901</v>
      </c>
      <c r="C25" s="44" t="s">
        <v>17</v>
      </c>
      <c r="D25" s="10">
        <v>64200</v>
      </c>
      <c r="E25" s="21">
        <v>7800</v>
      </c>
      <c r="F25" s="11">
        <f>_xlfn.SUMIFS('ANNEXURE-I'!R$12:R$14,'ANNEXURE-I'!AC$12:AC$14,"&gt;="&amp;'ANNEXURE-III'!B25,'ANNEXURE-I'!AC$12:AC$14,"&lt;="&amp;'ANNEXURE-III'!D25)</f>
        <v>0</v>
      </c>
      <c r="G25" s="11">
        <f t="shared" si="0"/>
        <v>0</v>
      </c>
      <c r="H25" s="21">
        <v>4300</v>
      </c>
      <c r="I25" s="11">
        <f>_xlfn.SUMIFS('ANNEXURE-I'!S$12:S$14,'ANNEXURE-I'!AC$12:AC$14,"&gt;="&amp;'ANNEXURE-III'!B25,'ANNEXURE-I'!AC$12:AC$14,"&lt;="&amp;'ANNEXURE-III'!D25)</f>
        <v>0</v>
      </c>
      <c r="J25" s="11">
        <f t="shared" si="1"/>
        <v>0</v>
      </c>
      <c r="K25" s="9">
        <v>3200</v>
      </c>
      <c r="L25" s="11">
        <f>_xlfn.SUMIFS('ANNEXURE-I'!T$12:T$14,'ANNEXURE-I'!AC$12:AC$14,"&gt;="&amp;'ANNEXURE-III'!B25,'ANNEXURE-I'!AC$12:AC$14,"&lt;="&amp;'ANNEXURE-III'!D25)</f>
        <v>0</v>
      </c>
      <c r="M25" s="22">
        <f t="shared" si="2"/>
        <v>0</v>
      </c>
      <c r="N25" s="21">
        <v>2200</v>
      </c>
      <c r="O25" s="11">
        <f>_xlfn.SUMIFS('ANNEXURE-I'!U$12:U$14,'ANNEXURE-I'!AC$12:AC$14,"&gt;="&amp;'ANNEXURE-III'!B25,'ANNEXURE-I'!AC$12:AC$14,"&lt;="&amp;'ANNEXURE-III'!D25)</f>
        <v>0</v>
      </c>
      <c r="P25" s="11">
        <f t="shared" si="3"/>
        <v>0</v>
      </c>
      <c r="Q25" s="9">
        <v>850</v>
      </c>
      <c r="R25" s="11">
        <f>_xlfn.SUMIFS('ANNEXURE-I'!V$12:V$14,'ANNEXURE-I'!AC$12:AC$14,"&gt;="&amp;'ANNEXURE-III'!B25,'ANNEXURE-I'!AC$12:AC$14,"&lt;="&amp;'ANNEXURE-III'!D25)</f>
        <v>0</v>
      </c>
      <c r="S25" s="11">
        <f t="shared" si="4"/>
        <v>0</v>
      </c>
    </row>
    <row r="26" spans="1:19" ht="13.5" customHeight="1">
      <c r="A26" s="9">
        <v>17</v>
      </c>
      <c r="B26" s="18">
        <v>64201</v>
      </c>
      <c r="C26" s="44" t="s">
        <v>17</v>
      </c>
      <c r="D26" s="20">
        <v>219800</v>
      </c>
      <c r="E26" s="21">
        <v>8300</v>
      </c>
      <c r="F26" s="11">
        <f>_xlfn.SUMIFS('ANNEXURE-I'!R$12:R$14,'ANNEXURE-I'!AC$12:AC$14,"&gt;="&amp;'ANNEXURE-III'!B26,'ANNEXURE-I'!AC$12:AC$14,"&lt;="&amp;'ANNEXURE-III'!D26)</f>
        <v>0</v>
      </c>
      <c r="G26" s="11">
        <f t="shared" si="0"/>
        <v>0</v>
      </c>
      <c r="H26" s="21">
        <v>4300</v>
      </c>
      <c r="I26" s="11">
        <f>_xlfn.SUMIFS('ANNEXURE-I'!S$12:S$14,'ANNEXURE-I'!AC$12:AC$14,"&gt;="&amp;'ANNEXURE-III'!B26,'ANNEXURE-I'!AC$12:AC$14,"&lt;="&amp;'ANNEXURE-III'!D26)</f>
        <v>0</v>
      </c>
      <c r="J26" s="11">
        <f t="shared" si="1"/>
        <v>0</v>
      </c>
      <c r="K26" s="9">
        <v>3200</v>
      </c>
      <c r="L26" s="11">
        <f>_xlfn.SUMIFS('ANNEXURE-I'!T$12:T$14,'ANNEXURE-I'!AC$12:AC$14,"&gt;="&amp;'ANNEXURE-III'!B26,'ANNEXURE-I'!AC$12:AC$14,"&lt;="&amp;'ANNEXURE-III'!D26)</f>
        <v>0</v>
      </c>
      <c r="M26" s="22">
        <f t="shared" si="2"/>
        <v>0</v>
      </c>
      <c r="N26" s="21">
        <v>2200</v>
      </c>
      <c r="O26" s="11">
        <f>_xlfn.SUMIFS('ANNEXURE-I'!U$12:U$14,'ANNEXURE-I'!AC$12:AC$14,"&gt;="&amp;'ANNEXURE-III'!B26,'ANNEXURE-I'!AC$12:AC$14,"&lt;="&amp;'ANNEXURE-III'!D26)</f>
        <v>0</v>
      </c>
      <c r="P26" s="11">
        <f t="shared" si="3"/>
        <v>0</v>
      </c>
      <c r="Q26" s="9">
        <v>850</v>
      </c>
      <c r="R26" s="11">
        <f>_xlfn.SUMIFS('ANNEXURE-I'!V$12:V$14,'ANNEXURE-I'!AC$12:AC$14,"&gt;="&amp;'ANNEXURE-III'!B26,'ANNEXURE-I'!AC$12:AC$14,"&lt;="&amp;'ANNEXURE-III'!D26)</f>
        <v>0</v>
      </c>
      <c r="S26" s="11">
        <f t="shared" si="4"/>
        <v>0</v>
      </c>
    </row>
    <row r="27" spans="1:19" ht="13.5" customHeight="1">
      <c r="A27" s="42"/>
      <c r="B27" s="313" t="s">
        <v>70</v>
      </c>
      <c r="C27" s="313"/>
      <c r="D27" s="313"/>
      <c r="E27" s="42"/>
      <c r="F27" s="12"/>
      <c r="G27" s="11">
        <f t="shared" si="0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23" customFormat="1" ht="15">
      <c r="A28" s="43"/>
      <c r="B28" s="314" t="s">
        <v>9</v>
      </c>
      <c r="C28" s="314"/>
      <c r="D28" s="314"/>
      <c r="E28" s="43"/>
      <c r="F28" s="43">
        <f aca="true" t="shared" si="5" ref="F28:S28">SUM(F10:F26)</f>
        <v>0</v>
      </c>
      <c r="G28" s="43">
        <f t="shared" si="5"/>
        <v>0</v>
      </c>
      <c r="H28" s="43"/>
      <c r="I28" s="43">
        <f t="shared" si="5"/>
        <v>0</v>
      </c>
      <c r="J28" s="43">
        <f t="shared" si="5"/>
        <v>0</v>
      </c>
      <c r="K28" s="43"/>
      <c r="L28" s="43">
        <f t="shared" si="5"/>
        <v>0</v>
      </c>
      <c r="M28" s="43">
        <f t="shared" si="5"/>
        <v>0</v>
      </c>
      <c r="N28" s="43"/>
      <c r="O28" s="43">
        <f t="shared" si="5"/>
        <v>0</v>
      </c>
      <c r="P28" s="43">
        <f t="shared" si="5"/>
        <v>0</v>
      </c>
      <c r="Q28" s="43"/>
      <c r="R28" s="43">
        <f t="shared" si="5"/>
        <v>0</v>
      </c>
      <c r="S28" s="43">
        <f t="shared" si="5"/>
        <v>0</v>
      </c>
    </row>
    <row r="29" spans="1:19" ht="13.5" customHeight="1">
      <c r="A29" s="13"/>
      <c r="B29" s="320" t="s">
        <v>71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13"/>
      <c r="Q29" s="13"/>
      <c r="R29" s="13"/>
      <c r="S29" s="13"/>
    </row>
    <row r="30" spans="1:19" ht="7.5" customHeight="1">
      <c r="A30" s="13"/>
      <c r="B30" s="308" t="s">
        <v>84</v>
      </c>
      <c r="C30" s="308"/>
      <c r="D30" s="308"/>
      <c r="E30" s="308"/>
      <c r="F30" s="308"/>
      <c r="G30" s="308"/>
      <c r="H30" s="315">
        <f>SUM(F28+I28+L28+O28+R28)</f>
        <v>0</v>
      </c>
      <c r="I30" s="310"/>
      <c r="J30" s="316"/>
      <c r="K30" s="308" t="s">
        <v>164</v>
      </c>
      <c r="L30" s="308"/>
      <c r="M30" s="308"/>
      <c r="N30" s="308"/>
      <c r="O30" s="315">
        <f>G28+J28+M28+P28+S28</f>
        <v>0</v>
      </c>
      <c r="P30" s="310"/>
      <c r="Q30" s="310"/>
      <c r="R30" s="310"/>
      <c r="S30" s="316"/>
    </row>
    <row r="31" spans="1:19" ht="6" customHeight="1">
      <c r="A31" s="14"/>
      <c r="B31" s="308"/>
      <c r="C31" s="308"/>
      <c r="D31" s="308"/>
      <c r="E31" s="308"/>
      <c r="F31" s="308"/>
      <c r="G31" s="308"/>
      <c r="H31" s="317"/>
      <c r="I31" s="318"/>
      <c r="J31" s="319"/>
      <c r="K31" s="308"/>
      <c r="L31" s="308"/>
      <c r="M31" s="308"/>
      <c r="N31" s="308"/>
      <c r="O31" s="317"/>
      <c r="P31" s="318"/>
      <c r="Q31" s="318"/>
      <c r="R31" s="318"/>
      <c r="S31" s="319"/>
    </row>
    <row r="32" ht="5.25" customHeight="1"/>
    <row r="33" spans="1:19" ht="15">
      <c r="A33" s="144" t="s">
        <v>73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5">
      <c r="A34" s="309" t="s">
        <v>176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ht="15">
      <c r="A35" s="305" t="s">
        <v>0</v>
      </c>
      <c r="B35" s="305"/>
      <c r="C35" s="305"/>
      <c r="D35" s="305"/>
      <c r="E35" s="305"/>
      <c r="F35" s="108">
        <f>F4</f>
        <v>43</v>
      </c>
      <c r="G35" s="108" t="str">
        <f>F5</f>
        <v>03</v>
      </c>
      <c r="H35" s="305" t="str">
        <f>'ANNEXURE-I'!G4</f>
        <v>41010291 /  SCHOOL EDUCATION</v>
      </c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</row>
    <row r="36" spans="1:19" ht="15">
      <c r="A36" s="305" t="s">
        <v>74</v>
      </c>
      <c r="B36" s="305"/>
      <c r="C36" s="305"/>
      <c r="D36" s="305"/>
      <c r="E36" s="305"/>
      <c r="F36" s="305"/>
      <c r="G36" s="15"/>
      <c r="H36" s="305" t="str">
        <f>H7</f>
        <v>2202-02-109 BC</v>
      </c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</row>
    <row r="37" spans="1:19" s="90" customFormat="1" ht="45" customHeight="1">
      <c r="A37" s="104" t="s">
        <v>75</v>
      </c>
      <c r="B37" s="308" t="s">
        <v>76</v>
      </c>
      <c r="C37" s="308"/>
      <c r="D37" s="308"/>
      <c r="E37" s="296" t="s">
        <v>77</v>
      </c>
      <c r="F37" s="297"/>
      <c r="G37" s="298"/>
      <c r="H37" s="104" t="s">
        <v>38</v>
      </c>
      <c r="I37" s="308" t="s">
        <v>177</v>
      </c>
      <c r="J37" s="308"/>
      <c r="K37" s="296" t="s">
        <v>165</v>
      </c>
      <c r="L37" s="297"/>
      <c r="M37" s="298"/>
      <c r="N37" s="308" t="s">
        <v>38</v>
      </c>
      <c r="O37" s="308"/>
      <c r="P37" s="296" t="s">
        <v>177</v>
      </c>
      <c r="Q37" s="298"/>
      <c r="R37" s="308" t="s">
        <v>72</v>
      </c>
      <c r="S37" s="308"/>
    </row>
    <row r="38" spans="1:19" s="46" customFormat="1" ht="15">
      <c r="A38" s="105">
        <v>1</v>
      </c>
      <c r="B38" s="306">
        <v>2</v>
      </c>
      <c r="C38" s="307"/>
      <c r="D38" s="307"/>
      <c r="E38" s="299">
        <v>3</v>
      </c>
      <c r="F38" s="312"/>
      <c r="G38" s="300"/>
      <c r="H38" s="106">
        <v>4</v>
      </c>
      <c r="I38" s="311">
        <v>5</v>
      </c>
      <c r="J38" s="311"/>
      <c r="K38" s="299">
        <v>6</v>
      </c>
      <c r="L38" s="312"/>
      <c r="M38" s="300"/>
      <c r="N38" s="311">
        <v>7</v>
      </c>
      <c r="O38" s="311"/>
      <c r="P38" s="299">
        <v>8</v>
      </c>
      <c r="Q38" s="300"/>
      <c r="R38" s="311">
        <v>9</v>
      </c>
      <c r="S38" s="311"/>
    </row>
    <row r="39" spans="1:19" ht="15">
      <c r="A39" s="16">
        <v>1</v>
      </c>
      <c r="B39" s="16">
        <v>4100</v>
      </c>
      <c r="C39" s="16" t="s">
        <v>17</v>
      </c>
      <c r="D39" s="16">
        <v>20600</v>
      </c>
      <c r="E39" s="296">
        <v>360</v>
      </c>
      <c r="F39" s="297"/>
      <c r="G39" s="298"/>
      <c r="H39" s="14">
        <f>_xlfn.SUMIFS('ANNEXURE-I'!X$12:X$14,'ANNEXURE-I'!AC$12:AC$14,"&gt;="&amp;'ANNEXURE-III'!B39,'ANNEXURE-I'!AC$12:AC$14,"&lt;="&amp;'ANNEXURE-III'!D39)</f>
        <v>0</v>
      </c>
      <c r="I39" s="286">
        <f>IF(H39=0,0,(E39*H39*12))</f>
        <v>0</v>
      </c>
      <c r="J39" s="286"/>
      <c r="K39" s="293">
        <v>180</v>
      </c>
      <c r="L39" s="294"/>
      <c r="M39" s="295"/>
      <c r="N39" s="286">
        <f>_xlfn.SUMIFS('ANNEXURE-I'!Y$12:Y$14,'ANNEXURE-I'!AC$12:AC$14,"&gt;="&amp;'ANNEXURE-III'!B39,'ANNEXURE-I'!AC$12:AC$14,"&lt;="&amp;'ANNEXURE-III'!D39)</f>
        <v>0</v>
      </c>
      <c r="O39" s="286"/>
      <c r="P39" s="293">
        <f>IF(N39=0,0,(N39*K39*12))</f>
        <v>0</v>
      </c>
      <c r="Q39" s="295"/>
      <c r="R39" s="286">
        <f>I39+P39</f>
        <v>0</v>
      </c>
      <c r="S39" s="286"/>
    </row>
    <row r="40" spans="1:19" ht="15">
      <c r="A40" s="16">
        <v>2</v>
      </c>
      <c r="B40" s="16">
        <v>20601</v>
      </c>
      <c r="C40" s="16" t="s">
        <v>17</v>
      </c>
      <c r="D40" s="16">
        <v>30800</v>
      </c>
      <c r="E40" s="296">
        <v>500</v>
      </c>
      <c r="F40" s="297"/>
      <c r="G40" s="298"/>
      <c r="H40" s="14">
        <f>_xlfn.SUMIFS('ANNEXURE-I'!X$12:X$14,'ANNEXURE-I'!AC$12:AC$14,"&gt;="&amp;'ANNEXURE-III'!B40,'ANNEXURE-I'!AC$12:AC$14,"&lt;="&amp;'ANNEXURE-III'!D40)</f>
        <v>0</v>
      </c>
      <c r="I40" s="286">
        <f>IF(H40=0,0,(E40*H40*12))</f>
        <v>0</v>
      </c>
      <c r="J40" s="286"/>
      <c r="K40" s="293">
        <v>260</v>
      </c>
      <c r="L40" s="294"/>
      <c r="M40" s="295"/>
      <c r="N40" s="286">
        <f>_xlfn.SUMIFS('ANNEXURE-I'!Y$12:Y$14,'ANNEXURE-I'!AC$12:AC$14,"&gt;="&amp;'ANNEXURE-III'!B40,'ANNEXURE-I'!AC$12:AC$14,"&lt;="&amp;'ANNEXURE-III'!D40)</f>
        <v>0</v>
      </c>
      <c r="O40" s="286"/>
      <c r="P40" s="293">
        <f>IF(N40=0,0,(N40*K40*12))</f>
        <v>0</v>
      </c>
      <c r="Q40" s="295"/>
      <c r="R40" s="286">
        <f>I40+P40</f>
        <v>0</v>
      </c>
      <c r="S40" s="286"/>
    </row>
    <row r="41" spans="1:19" ht="15">
      <c r="A41" s="16">
        <v>3</v>
      </c>
      <c r="B41" s="16">
        <v>30801</v>
      </c>
      <c r="C41" s="16" t="s">
        <v>17</v>
      </c>
      <c r="D41" s="16">
        <v>41100</v>
      </c>
      <c r="E41" s="296">
        <v>800</v>
      </c>
      <c r="F41" s="297"/>
      <c r="G41" s="298"/>
      <c r="H41" s="14">
        <f>_xlfn.SUMIFS('ANNEXURE-I'!X$12:X$14,'ANNEXURE-I'!AC$12:AC$14,"&gt;="&amp;'ANNEXURE-III'!B41,'ANNEXURE-I'!AC$12:AC$14,"&lt;="&amp;'ANNEXURE-III'!D41)</f>
        <v>0</v>
      </c>
      <c r="I41" s="286">
        <f>IF(H41=0,0,(E41*H41*12))</f>
        <v>0</v>
      </c>
      <c r="J41" s="286"/>
      <c r="K41" s="293">
        <v>400</v>
      </c>
      <c r="L41" s="294"/>
      <c r="M41" s="295"/>
      <c r="N41" s="286">
        <f>_xlfn.SUMIFS('ANNEXURE-I'!Y$12:Y$14,'ANNEXURE-I'!AC$12:AC$14,"&gt;="&amp;'ANNEXURE-III'!B41,'ANNEXURE-I'!AC$12:AC$14,"&lt;="&amp;'ANNEXURE-III'!D41)</f>
        <v>0</v>
      </c>
      <c r="O41" s="286"/>
      <c r="P41" s="293">
        <f>IF(N41=0,0,(N41*K41*12))</f>
        <v>0</v>
      </c>
      <c r="Q41" s="295"/>
      <c r="R41" s="286">
        <f>I41+P41</f>
        <v>0</v>
      </c>
      <c r="S41" s="286"/>
    </row>
    <row r="42" spans="1:19" ht="15">
      <c r="A42" s="16">
        <v>4</v>
      </c>
      <c r="B42" s="16">
        <v>41101</v>
      </c>
      <c r="C42" s="16" t="s">
        <v>17</v>
      </c>
      <c r="D42" s="16">
        <v>219800</v>
      </c>
      <c r="E42" s="296">
        <v>1200</v>
      </c>
      <c r="F42" s="297"/>
      <c r="G42" s="298"/>
      <c r="H42" s="14">
        <f>_xlfn.SUMIFS('ANNEXURE-I'!X$12:X$14,'ANNEXURE-I'!AC$12:AC$14,"&gt;="&amp;'ANNEXURE-III'!B42,'ANNEXURE-I'!AC$12:AC$14,"&lt;="&amp;'ANNEXURE-III'!D42)</f>
        <v>0</v>
      </c>
      <c r="I42" s="286">
        <f>IF(H42=0,0,(E42*H42*12))</f>
        <v>0</v>
      </c>
      <c r="J42" s="286"/>
      <c r="K42" s="293">
        <v>720</v>
      </c>
      <c r="L42" s="294"/>
      <c r="M42" s="295"/>
      <c r="N42" s="286">
        <f>_xlfn.SUMIFS('ANNEXURE-I'!Y$12:Y$14,'ANNEXURE-I'!AC$12:AC$14,"&gt;="&amp;'ANNEXURE-III'!B42,'ANNEXURE-I'!AC$12:AC$14,"&lt;="&amp;'ANNEXURE-III'!D42)</f>
        <v>0</v>
      </c>
      <c r="O42" s="286"/>
      <c r="P42" s="293">
        <f>IF(N42=0,0,(N42*K42*12))</f>
        <v>0</v>
      </c>
      <c r="Q42" s="295"/>
      <c r="R42" s="286">
        <f>I42+P42</f>
        <v>0</v>
      </c>
      <c r="S42" s="286"/>
    </row>
    <row r="43" spans="1:19" s="6" customFormat="1" ht="15">
      <c r="A43" s="17"/>
      <c r="B43" s="287" t="s">
        <v>9</v>
      </c>
      <c r="C43" s="288"/>
      <c r="D43" s="289"/>
      <c r="E43" s="290"/>
      <c r="F43" s="290"/>
      <c r="G43" s="290"/>
      <c r="H43" s="109">
        <f>SUM(H39:H42)</f>
        <v>0</v>
      </c>
      <c r="I43" s="291">
        <f>SUM(I39:I42)</f>
        <v>0</v>
      </c>
      <c r="J43" s="292"/>
      <c r="K43" s="293"/>
      <c r="L43" s="294"/>
      <c r="M43" s="295"/>
      <c r="N43" s="291">
        <f>SUM(N39:N42)</f>
        <v>0</v>
      </c>
      <c r="O43" s="292"/>
      <c r="P43" s="291">
        <f>SUM(P39:P42)</f>
        <v>0</v>
      </c>
      <c r="Q43" s="292"/>
      <c r="R43" s="291">
        <f>SUM(R39:R42)</f>
        <v>0</v>
      </c>
      <c r="S43" s="292"/>
    </row>
    <row r="44" spans="1:17" s="6" customFormat="1" ht="35.25" customHeight="1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310"/>
      <c r="N44" s="310"/>
      <c r="O44" s="310"/>
      <c r="P44" s="310"/>
      <c r="Q44" s="310"/>
    </row>
  </sheetData>
  <sheetProtection password="8D0A" sheet="1" objects="1" scenarios="1" selectLockedCells="1"/>
  <mergeCells count="72">
    <mergeCell ref="A3:S3"/>
    <mergeCell ref="A2:S2"/>
    <mergeCell ref="B27:D27"/>
    <mergeCell ref="B28:D28"/>
    <mergeCell ref="B30:G31"/>
    <mergeCell ref="H30:J31"/>
    <mergeCell ref="K30:N31"/>
    <mergeCell ref="O30:S31"/>
    <mergeCell ref="B29:O29"/>
    <mergeCell ref="H4:S5"/>
    <mergeCell ref="B8:D8"/>
    <mergeCell ref="A5:E5"/>
    <mergeCell ref="A4:E4"/>
    <mergeCell ref="F4:G4"/>
    <mergeCell ref="F5:G5"/>
    <mergeCell ref="A6:G6"/>
    <mergeCell ref="B38:D38"/>
    <mergeCell ref="B37:D37"/>
    <mergeCell ref="A34:S34"/>
    <mergeCell ref="M44:Q44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H6:S6"/>
    <mergeCell ref="A7:G7"/>
    <mergeCell ref="H7:S7"/>
    <mergeCell ref="H35:S35"/>
    <mergeCell ref="H36:S36"/>
    <mergeCell ref="A35:E35"/>
    <mergeCell ref="A36:F36"/>
    <mergeCell ref="A33:S33"/>
    <mergeCell ref="P38:Q38"/>
    <mergeCell ref="E39:G39"/>
    <mergeCell ref="I39:J39"/>
    <mergeCell ref="K39:M39"/>
    <mergeCell ref="N39:O39"/>
    <mergeCell ref="P39:Q39"/>
    <mergeCell ref="E40:G40"/>
    <mergeCell ref="I40:J40"/>
    <mergeCell ref="K40:M40"/>
    <mergeCell ref="N40:O40"/>
    <mergeCell ref="P40:Q40"/>
    <mergeCell ref="I41:J41"/>
    <mergeCell ref="K41:M41"/>
    <mergeCell ref="N41:O41"/>
    <mergeCell ref="P41:Q41"/>
    <mergeCell ref="R41:S41"/>
    <mergeCell ref="A1:K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</mergeCells>
  <printOptions horizontalCentered="1" verticalCentered="1"/>
  <pageMargins left="0.7" right="0.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36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10" t="str">
        <f>'ANNEXURE-I'!A3:AA3</f>
        <v>NUMBER STATEMENT :</v>
      </c>
      <c r="B2" s="211"/>
      <c r="C2" s="211"/>
      <c r="D2" s="211"/>
      <c r="E2" s="211"/>
      <c r="F2" s="133">
        <f>'ANNEXURE-I'!N3</f>
        <v>2025</v>
      </c>
      <c r="G2" s="133" t="str">
        <f>'ANNEXURE-I'!O3</f>
        <v>- 2026</v>
      </c>
      <c r="H2" s="133"/>
      <c r="I2" s="134"/>
    </row>
    <row r="3" spans="1:9" ht="15.75">
      <c r="A3" s="348" t="s">
        <v>128</v>
      </c>
      <c r="B3" s="349"/>
      <c r="C3" s="349"/>
      <c r="D3" s="349"/>
      <c r="E3" s="349"/>
      <c r="F3" s="349"/>
      <c r="G3" s="349"/>
      <c r="H3" s="349"/>
      <c r="I3" s="350"/>
    </row>
    <row r="4" spans="1:9" ht="15.75">
      <c r="A4" s="351" t="s">
        <v>94</v>
      </c>
      <c r="B4" s="283"/>
      <c r="C4" s="283"/>
      <c r="D4" s="283"/>
      <c r="E4" s="283"/>
      <c r="F4" s="283"/>
      <c r="G4" s="283"/>
      <c r="H4" s="283"/>
      <c r="I4" s="352"/>
    </row>
    <row r="5" spans="1:9" s="30" customFormat="1" ht="19.5" customHeight="1">
      <c r="A5" s="353" t="s">
        <v>0</v>
      </c>
      <c r="B5" s="354"/>
      <c r="C5" s="354"/>
      <c r="D5" s="247">
        <f>'ANNEXURE-II'!E6</f>
        <v>43</v>
      </c>
      <c r="E5" s="248"/>
      <c r="F5" s="355" t="str">
        <f>'ANNEXURE-III'!H4</f>
        <v>41010291 /  SCHOOL EDUCATION</v>
      </c>
      <c r="G5" s="356"/>
      <c r="H5" s="356"/>
      <c r="I5" s="357"/>
    </row>
    <row r="6" spans="1:9" s="30" customFormat="1" ht="19.5" customHeight="1">
      <c r="A6" s="353" t="s">
        <v>1</v>
      </c>
      <c r="B6" s="354"/>
      <c r="C6" s="354"/>
      <c r="D6" s="247" t="str">
        <f>'ANNEXURE-II'!E7</f>
        <v>03</v>
      </c>
      <c r="E6" s="248"/>
      <c r="F6" s="358"/>
      <c r="G6" s="359"/>
      <c r="H6" s="359"/>
      <c r="I6" s="360"/>
    </row>
    <row r="7" spans="1:9" s="30" customFormat="1" ht="32.25" customHeight="1">
      <c r="A7" s="332" t="str">
        <f>'ANNEXURE-I'!A6:F6</f>
        <v>IFHRMS CODE / SUB-ORDINATE OFFICE NAME &amp; PLACE</v>
      </c>
      <c r="B7" s="277"/>
      <c r="C7" s="277"/>
      <c r="D7" s="277"/>
      <c r="E7" s="278"/>
      <c r="F7" s="336">
        <f>'ANNEXURE-I'!G6</f>
        <v>0</v>
      </c>
      <c r="G7" s="334"/>
      <c r="H7" s="334"/>
      <c r="I7" s="337"/>
    </row>
    <row r="8" spans="1:9" s="30" customFormat="1" ht="19.5" customHeight="1">
      <c r="A8" s="333" t="str">
        <f>'ANNEXURE-I'!A7:F7</f>
        <v>HEAD OF ACCOUNT</v>
      </c>
      <c r="B8" s="334"/>
      <c r="C8" s="334"/>
      <c r="D8" s="334"/>
      <c r="E8" s="335"/>
      <c r="F8" s="336" t="str">
        <f>'ANNEXURE-III'!H7</f>
        <v>2202-02-109 BC</v>
      </c>
      <c r="G8" s="334"/>
      <c r="H8" s="334"/>
      <c r="I8" s="337"/>
    </row>
    <row r="9" spans="1:9" ht="43.5" customHeight="1">
      <c r="A9" s="31" t="s">
        <v>40</v>
      </c>
      <c r="B9" s="362" t="s">
        <v>87</v>
      </c>
      <c r="C9" s="362"/>
      <c r="D9" s="362"/>
      <c r="E9" s="67" t="s">
        <v>85</v>
      </c>
      <c r="F9" s="67" t="s">
        <v>30</v>
      </c>
      <c r="G9" s="123" t="s">
        <v>72</v>
      </c>
      <c r="H9" s="343" t="s">
        <v>86</v>
      </c>
      <c r="I9" s="344"/>
    </row>
    <row r="10" spans="1:9" s="47" customFormat="1" ht="18.75" customHeight="1">
      <c r="A10" s="48" t="s">
        <v>78</v>
      </c>
      <c r="B10" s="338" t="s">
        <v>79</v>
      </c>
      <c r="C10" s="339"/>
      <c r="D10" s="340"/>
      <c r="E10" s="49" t="s">
        <v>80</v>
      </c>
      <c r="F10" s="49" t="s">
        <v>81</v>
      </c>
      <c r="G10" s="49" t="s">
        <v>82</v>
      </c>
      <c r="H10" s="341" t="s">
        <v>83</v>
      </c>
      <c r="I10" s="342"/>
    </row>
    <row r="11" spans="1:9" ht="18" customHeight="1">
      <c r="A11" s="34">
        <v>1</v>
      </c>
      <c r="B11" s="304" t="s">
        <v>190</v>
      </c>
      <c r="C11" s="304"/>
      <c r="D11" s="304"/>
      <c r="E11" s="28">
        <v>100</v>
      </c>
      <c r="F11" s="59"/>
      <c r="G11" s="35">
        <f aca="true" t="shared" si="0" ref="G11:G22">E11*F11*12</f>
        <v>0</v>
      </c>
      <c r="H11" s="330"/>
      <c r="I11" s="331"/>
    </row>
    <row r="12" spans="1:9" ht="18" customHeight="1">
      <c r="A12" s="34">
        <v>2</v>
      </c>
      <c r="B12" s="304" t="s">
        <v>191</v>
      </c>
      <c r="C12" s="304"/>
      <c r="D12" s="304"/>
      <c r="E12" s="28">
        <v>250</v>
      </c>
      <c r="F12" s="59"/>
      <c r="G12" s="35">
        <f t="shared" si="0"/>
        <v>0</v>
      </c>
      <c r="H12" s="330"/>
      <c r="I12" s="331"/>
    </row>
    <row r="13" spans="1:9" ht="18" customHeight="1">
      <c r="A13" s="34">
        <v>3</v>
      </c>
      <c r="B13" s="304" t="s">
        <v>93</v>
      </c>
      <c r="C13" s="304"/>
      <c r="D13" s="304"/>
      <c r="E13" s="28">
        <v>500</v>
      </c>
      <c r="F13" s="59"/>
      <c r="G13" s="35">
        <f t="shared" si="0"/>
        <v>0</v>
      </c>
      <c r="H13" s="330"/>
      <c r="I13" s="331"/>
    </row>
    <row r="14" spans="1:11" ht="27" customHeight="1">
      <c r="A14" s="34">
        <v>4</v>
      </c>
      <c r="B14" s="345" t="s">
        <v>88</v>
      </c>
      <c r="C14" s="346"/>
      <c r="D14" s="347"/>
      <c r="E14" s="29">
        <v>500</v>
      </c>
      <c r="F14" s="59"/>
      <c r="G14" s="36">
        <f t="shared" si="0"/>
        <v>0</v>
      </c>
      <c r="H14" s="368"/>
      <c r="I14" s="369"/>
      <c r="K14" t="s">
        <v>41</v>
      </c>
    </row>
    <row r="15" spans="1:11" ht="16.5" customHeight="1">
      <c r="A15" s="34">
        <v>5</v>
      </c>
      <c r="B15" s="345" t="s">
        <v>89</v>
      </c>
      <c r="C15" s="346"/>
      <c r="D15" s="347"/>
      <c r="E15" s="29">
        <v>500</v>
      </c>
      <c r="F15" s="59"/>
      <c r="G15" s="35">
        <f t="shared" si="0"/>
        <v>0</v>
      </c>
      <c r="H15" s="330"/>
      <c r="I15" s="331"/>
      <c r="K15" s="60" t="s">
        <v>42</v>
      </c>
    </row>
    <row r="16" spans="1:9" ht="18" customHeight="1">
      <c r="A16" s="34">
        <v>6</v>
      </c>
      <c r="B16" s="304" t="s">
        <v>166</v>
      </c>
      <c r="C16" s="304"/>
      <c r="D16" s="304"/>
      <c r="E16" s="28">
        <v>1500</v>
      </c>
      <c r="F16" s="59"/>
      <c r="G16" s="35">
        <f t="shared" si="0"/>
        <v>0</v>
      </c>
      <c r="H16" s="330"/>
      <c r="I16" s="331"/>
    </row>
    <row r="17" spans="1:9" ht="18" customHeight="1">
      <c r="A17" s="34">
        <v>7</v>
      </c>
      <c r="B17" s="304" t="s">
        <v>192</v>
      </c>
      <c r="C17" s="304"/>
      <c r="D17" s="304"/>
      <c r="E17" s="28">
        <v>100</v>
      </c>
      <c r="F17" s="59"/>
      <c r="G17" s="35">
        <f t="shared" si="0"/>
        <v>0</v>
      </c>
      <c r="H17" s="330"/>
      <c r="I17" s="331"/>
    </row>
    <row r="18" spans="1:9" ht="18" customHeight="1">
      <c r="A18" s="34">
        <v>8</v>
      </c>
      <c r="B18" s="304" t="s">
        <v>167</v>
      </c>
      <c r="C18" s="304"/>
      <c r="D18" s="304"/>
      <c r="E18" s="28">
        <v>2500</v>
      </c>
      <c r="F18" s="59"/>
      <c r="G18" s="35">
        <f t="shared" si="0"/>
        <v>0</v>
      </c>
      <c r="H18" s="330"/>
      <c r="I18" s="331"/>
    </row>
    <row r="19" spans="1:9" ht="18" customHeight="1">
      <c r="A19" s="34">
        <v>9</v>
      </c>
      <c r="B19" s="304" t="s">
        <v>90</v>
      </c>
      <c r="C19" s="304"/>
      <c r="D19" s="304"/>
      <c r="E19" s="28">
        <v>200</v>
      </c>
      <c r="F19" s="59"/>
      <c r="G19" s="35">
        <f t="shared" si="0"/>
        <v>0</v>
      </c>
      <c r="H19" s="330"/>
      <c r="I19" s="331"/>
    </row>
    <row r="20" spans="1:9" ht="18" customHeight="1">
      <c r="A20" s="34">
        <v>10</v>
      </c>
      <c r="B20" s="304" t="s">
        <v>91</v>
      </c>
      <c r="C20" s="304"/>
      <c r="D20" s="304"/>
      <c r="E20" s="28">
        <v>1500</v>
      </c>
      <c r="F20" s="59"/>
      <c r="G20" s="35">
        <f t="shared" si="0"/>
        <v>0</v>
      </c>
      <c r="H20" s="330"/>
      <c r="I20" s="331"/>
    </row>
    <row r="21" spans="1:9" ht="18" customHeight="1">
      <c r="A21" s="34">
        <v>11</v>
      </c>
      <c r="B21" s="304" t="s">
        <v>91</v>
      </c>
      <c r="C21" s="304"/>
      <c r="D21" s="304"/>
      <c r="E21" s="28">
        <v>3000</v>
      </c>
      <c r="F21" s="59"/>
      <c r="G21" s="35">
        <f t="shared" si="0"/>
        <v>0</v>
      </c>
      <c r="H21" s="330"/>
      <c r="I21" s="331"/>
    </row>
    <row r="22" spans="1:9" ht="18" customHeight="1">
      <c r="A22" s="34">
        <v>12</v>
      </c>
      <c r="B22" s="304" t="s">
        <v>91</v>
      </c>
      <c r="C22" s="304"/>
      <c r="D22" s="304"/>
      <c r="E22" s="28">
        <v>6000</v>
      </c>
      <c r="F22" s="59"/>
      <c r="G22" s="35">
        <f t="shared" si="0"/>
        <v>0</v>
      </c>
      <c r="H22" s="330"/>
      <c r="I22" s="331"/>
    </row>
    <row r="23" spans="1:9" ht="18" customHeight="1">
      <c r="A23" s="34">
        <v>13</v>
      </c>
      <c r="B23" s="304" t="s">
        <v>92</v>
      </c>
      <c r="C23" s="304"/>
      <c r="D23" s="304"/>
      <c r="E23" s="28">
        <v>1200</v>
      </c>
      <c r="F23" s="59"/>
      <c r="G23" s="35">
        <f>E23*F23*4</f>
        <v>0</v>
      </c>
      <c r="H23" s="330"/>
      <c r="I23" s="331"/>
    </row>
    <row r="24" spans="1:9" ht="18" customHeight="1">
      <c r="A24" s="34">
        <v>14</v>
      </c>
      <c r="B24" s="304" t="s">
        <v>92</v>
      </c>
      <c r="C24" s="304"/>
      <c r="D24" s="304"/>
      <c r="E24" s="28">
        <v>1500</v>
      </c>
      <c r="F24" s="59"/>
      <c r="G24" s="35">
        <f>E24*F24*4</f>
        <v>0</v>
      </c>
      <c r="H24" s="330"/>
      <c r="I24" s="331"/>
    </row>
    <row r="25" spans="1:9" s="30" customFormat="1" ht="18" customHeight="1" thickBot="1">
      <c r="A25" s="32"/>
      <c r="B25" s="367" t="s">
        <v>50</v>
      </c>
      <c r="C25" s="367"/>
      <c r="D25" s="367"/>
      <c r="E25" s="33"/>
      <c r="F25" s="33">
        <f>SUM(F11:F24)</f>
        <v>0</v>
      </c>
      <c r="G25" s="33">
        <f>SUM(G11:G24)</f>
        <v>0</v>
      </c>
      <c r="H25" s="364"/>
      <c r="I25" s="365"/>
    </row>
    <row r="26" spans="1:9" s="4" customFormat="1" ht="22.5" customHeight="1">
      <c r="A26" s="26"/>
      <c r="B26" s="25"/>
      <c r="C26" s="25"/>
      <c r="D26" s="25"/>
      <c r="E26" s="26"/>
      <c r="F26" s="26"/>
      <c r="G26" s="26"/>
      <c r="H26" s="27"/>
      <c r="I26" s="27"/>
    </row>
    <row r="27" spans="1:9" s="4" customFormat="1" ht="25.5" customHeight="1">
      <c r="A27" s="366" t="s">
        <v>129</v>
      </c>
      <c r="B27" s="366"/>
      <c r="C27" s="366"/>
      <c r="D27" s="366"/>
      <c r="E27" s="366"/>
      <c r="F27" s="366"/>
      <c r="G27" s="366"/>
      <c r="H27" s="366"/>
      <c r="I27" s="366"/>
    </row>
    <row r="28" spans="1:9" ht="37.5" customHeight="1">
      <c r="A28" s="82" t="s">
        <v>40</v>
      </c>
      <c r="B28" s="363" t="s">
        <v>65</v>
      </c>
      <c r="C28" s="363"/>
      <c r="D28" s="363"/>
      <c r="E28" s="363" t="s">
        <v>85</v>
      </c>
      <c r="F28" s="363"/>
      <c r="G28" s="363" t="s">
        <v>38</v>
      </c>
      <c r="H28" s="363"/>
      <c r="I28" s="83" t="s">
        <v>95</v>
      </c>
    </row>
    <row r="29" spans="1:10" ht="23.25" customHeight="1">
      <c r="A29" s="37">
        <v>1</v>
      </c>
      <c r="B29" s="304" t="s">
        <v>96</v>
      </c>
      <c r="C29" s="304"/>
      <c r="D29" s="304"/>
      <c r="E29" s="199">
        <v>3000</v>
      </c>
      <c r="F29" s="199"/>
      <c r="G29" s="361">
        <f>_xlfn.SUMIFS('ANNEXURE-I'!N$12:N$14,'ANNEXURE-I'!D$12:D$14,"&lt;="&amp;'ANNEXURE-IV'!J$29,'ANNEXURE-I'!D$12:D$14,"&gt;"&amp;J$30)</f>
        <v>0</v>
      </c>
      <c r="H29" s="361"/>
      <c r="I29" s="38">
        <f>E29*G29</f>
        <v>0</v>
      </c>
      <c r="J29" s="103">
        <v>35400</v>
      </c>
    </row>
    <row r="30" spans="1:10" ht="23.25" customHeight="1">
      <c r="A30" s="37">
        <v>2</v>
      </c>
      <c r="B30" s="301" t="s">
        <v>97</v>
      </c>
      <c r="C30" s="302"/>
      <c r="D30" s="303"/>
      <c r="E30" s="199">
        <v>1000</v>
      </c>
      <c r="F30" s="199"/>
      <c r="G30" s="361">
        <f>SUMIF('ANNEXURE-I'!D$12:D$14,"&lt;="&amp;'ANNEXURE-IV'!J$30,'ANNEXURE-I'!N$12:N$14)</f>
        <v>0</v>
      </c>
      <c r="H30" s="361"/>
      <c r="I30" s="38">
        <f>E30*G30</f>
        <v>0</v>
      </c>
      <c r="J30">
        <v>4100</v>
      </c>
    </row>
    <row r="31" spans="1:9" ht="23.25" customHeight="1" thickBot="1">
      <c r="A31" s="39"/>
      <c r="B31" s="372" t="s">
        <v>50</v>
      </c>
      <c r="C31" s="372"/>
      <c r="D31" s="372"/>
      <c r="E31" s="373"/>
      <c r="F31" s="374"/>
      <c r="G31" s="373">
        <f>SUM(G29:H30)</f>
        <v>0</v>
      </c>
      <c r="H31" s="374"/>
      <c r="I31" s="40">
        <f>SUM(I29:I30)</f>
        <v>0</v>
      </c>
    </row>
    <row r="32" spans="2:9" s="4" customFormat="1" ht="35.25" customHeight="1" thickBot="1">
      <c r="B32" s="27"/>
      <c r="C32" s="27"/>
      <c r="D32" s="27"/>
      <c r="E32" s="7"/>
      <c r="F32" s="7"/>
      <c r="G32" s="7"/>
      <c r="H32" s="7"/>
      <c r="I32" s="7"/>
    </row>
    <row r="33" spans="1:9" ht="33" customHeight="1">
      <c r="A33" s="375" t="s">
        <v>98</v>
      </c>
      <c r="B33" s="376"/>
      <c r="C33" s="376"/>
      <c r="D33" s="376"/>
      <c r="E33" s="376"/>
      <c r="F33" s="376"/>
      <c r="G33" s="376"/>
      <c r="H33" s="376"/>
      <c r="I33" s="377"/>
    </row>
    <row r="34" spans="1:9" ht="27.75" customHeight="1">
      <c r="A34" s="84" t="s">
        <v>40</v>
      </c>
      <c r="B34" s="200" t="s">
        <v>99</v>
      </c>
      <c r="C34" s="200"/>
      <c r="D34" s="200"/>
      <c r="E34" s="200" t="s">
        <v>100</v>
      </c>
      <c r="F34" s="200"/>
      <c r="G34" s="200"/>
      <c r="H34" s="200" t="s">
        <v>101</v>
      </c>
      <c r="I34" s="378"/>
    </row>
    <row r="35" spans="1:9" ht="27.75" customHeight="1" thickBot="1">
      <c r="A35" s="24">
        <v>1</v>
      </c>
      <c r="B35" s="370">
        <f>'ANNEXURE-I'!N15-'ANNEXURE-I'!AA15</f>
        <v>0</v>
      </c>
      <c r="C35" s="370"/>
      <c r="D35" s="370"/>
      <c r="E35" s="370">
        <f>B35*300*12</f>
        <v>0</v>
      </c>
      <c r="F35" s="370"/>
      <c r="G35" s="370"/>
      <c r="H35" s="370">
        <f>'ANNEXURE-I'!AA15</f>
        <v>0</v>
      </c>
      <c r="I35" s="371"/>
    </row>
    <row r="36" spans="2:4" ht="15">
      <c r="B36" s="279"/>
      <c r="C36" s="279"/>
      <c r="D36" s="279"/>
    </row>
  </sheetData>
  <sheetProtection password="8D0A" sheet="1" objects="1" scenarios="1" selectLockedCells="1"/>
  <mergeCells count="67">
    <mergeCell ref="B18:D18"/>
    <mergeCell ref="H18:I1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  <mergeCell ref="H14:I14"/>
    <mergeCell ref="B15:D15"/>
    <mergeCell ref="H15:I15"/>
    <mergeCell ref="B11:D11"/>
    <mergeCell ref="H11:I11"/>
    <mergeCell ref="B19:D19"/>
    <mergeCell ref="H19:I19"/>
    <mergeCell ref="B28:D28"/>
    <mergeCell ref="E28:F28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B25:D25"/>
    <mergeCell ref="A6:C6"/>
    <mergeCell ref="F5:I6"/>
    <mergeCell ref="D5:E5"/>
    <mergeCell ref="D6:E6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A2:E2"/>
    <mergeCell ref="B17:D17"/>
    <mergeCell ref="H17:I17"/>
    <mergeCell ref="A7:E7"/>
    <mergeCell ref="A8:E8"/>
    <mergeCell ref="F7:I7"/>
    <mergeCell ref="F8:I8"/>
    <mergeCell ref="B10:D10"/>
    <mergeCell ref="H10:I10"/>
    <mergeCell ref="H9:I9"/>
    <mergeCell ref="B14:D14"/>
    <mergeCell ref="B16:D16"/>
    <mergeCell ref="H16:I16"/>
    <mergeCell ref="A3:I3"/>
    <mergeCell ref="A4:I4"/>
    <mergeCell ref="A5:C5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10" t="str">
        <f>'ANNEXURE-I'!A3:AA3</f>
        <v>NUMBER STATEMENT :</v>
      </c>
      <c r="B2" s="211"/>
      <c r="C2" s="211"/>
      <c r="D2" s="211"/>
      <c r="E2" s="211"/>
      <c r="F2" s="211"/>
      <c r="G2" s="211"/>
      <c r="H2" s="133">
        <f>'ANNEXURE-I'!N3</f>
        <v>2025</v>
      </c>
      <c r="I2" s="133" t="str">
        <f>'ANNEXURE-I'!O3</f>
        <v>- 2026</v>
      </c>
      <c r="J2" s="133"/>
      <c r="K2" s="133"/>
      <c r="L2" s="134"/>
    </row>
    <row r="3" spans="1:12" ht="15.75">
      <c r="A3" s="380" t="s">
        <v>127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ht="15.75">
      <c r="A4" s="380" t="s">
        <v>188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">
      <c r="A5" s="381" t="s">
        <v>0</v>
      </c>
      <c r="B5" s="381"/>
      <c r="C5" s="381"/>
      <c r="D5" s="401">
        <f>'ANNEXURE-II'!E6</f>
        <v>43</v>
      </c>
      <c r="E5" s="402"/>
      <c r="F5" s="389" t="str">
        <f>'ANNEXURE-III'!H4</f>
        <v>41010291 /  SCHOOL EDUCATION</v>
      </c>
      <c r="G5" s="390"/>
      <c r="H5" s="390"/>
      <c r="I5" s="390"/>
      <c r="J5" s="390"/>
      <c r="K5" s="390"/>
      <c r="L5" s="391"/>
    </row>
    <row r="6" spans="1:12" ht="15">
      <c r="A6" s="381" t="s">
        <v>1</v>
      </c>
      <c r="B6" s="381"/>
      <c r="C6" s="381"/>
      <c r="D6" s="401" t="str">
        <f>'ANNEXURE-II'!E7</f>
        <v>03</v>
      </c>
      <c r="E6" s="402"/>
      <c r="F6" s="392"/>
      <c r="G6" s="393"/>
      <c r="H6" s="393"/>
      <c r="I6" s="393"/>
      <c r="J6" s="393"/>
      <c r="K6" s="393"/>
      <c r="L6" s="394"/>
    </row>
    <row r="7" spans="1:12" ht="34.5" customHeight="1">
      <c r="A7" s="382" t="str">
        <f>'ANNEXURE-I'!A6:F6</f>
        <v>IFHRMS CODE / SUB-ORDINATE OFFICE NAME &amp; PLACE</v>
      </c>
      <c r="B7" s="383"/>
      <c r="C7" s="383"/>
      <c r="D7" s="383"/>
      <c r="E7" s="384"/>
      <c r="F7" s="395">
        <f>'ANNEXURE-I'!G6</f>
        <v>0</v>
      </c>
      <c r="G7" s="396"/>
      <c r="H7" s="396"/>
      <c r="I7" s="396"/>
      <c r="J7" s="396"/>
      <c r="K7" s="396"/>
      <c r="L7" s="397"/>
    </row>
    <row r="8" spans="1:12" ht="15">
      <c r="A8" s="381" t="str">
        <f>'ANNEXURE-IV'!A8:E8</f>
        <v>HEAD OF ACCOUNT</v>
      </c>
      <c r="B8" s="381"/>
      <c r="C8" s="381"/>
      <c r="D8" s="381"/>
      <c r="E8" s="381"/>
      <c r="F8" s="398" t="str">
        <f>'ANNEXURE-III'!H7</f>
        <v>2202-02-109 BC</v>
      </c>
      <c r="G8" s="399"/>
      <c r="H8" s="399"/>
      <c r="I8" s="399"/>
      <c r="J8" s="399"/>
      <c r="K8" s="399"/>
      <c r="L8" s="400"/>
    </row>
    <row r="9" spans="1:12" ht="54" customHeight="1">
      <c r="A9" s="96" t="s">
        <v>40</v>
      </c>
      <c r="B9" s="159" t="s">
        <v>104</v>
      </c>
      <c r="C9" s="159"/>
      <c r="D9" s="159"/>
      <c r="E9" s="96" t="s">
        <v>102</v>
      </c>
      <c r="F9" s="96" t="s">
        <v>103</v>
      </c>
      <c r="G9" s="96" t="s">
        <v>144</v>
      </c>
      <c r="H9" s="96" t="s">
        <v>105</v>
      </c>
      <c r="I9" s="343" t="s">
        <v>130</v>
      </c>
      <c r="J9" s="343"/>
      <c r="K9" s="343"/>
      <c r="L9" s="343"/>
    </row>
    <row r="10" spans="1:12" ht="19.5" customHeight="1">
      <c r="A10" s="98">
        <v>1</v>
      </c>
      <c r="B10" s="388" t="s">
        <v>106</v>
      </c>
      <c r="C10" s="388"/>
      <c r="D10" s="388"/>
      <c r="E10" s="99"/>
      <c r="F10" s="97">
        <v>2000</v>
      </c>
      <c r="G10" s="99">
        <f>F10*E10*12</f>
        <v>0</v>
      </c>
      <c r="H10" s="99"/>
      <c r="I10" s="262"/>
      <c r="J10" s="262"/>
      <c r="K10" s="262"/>
      <c r="L10" s="262"/>
    </row>
    <row r="11" spans="1:12" ht="19.5" customHeight="1">
      <c r="A11" s="98">
        <v>2</v>
      </c>
      <c r="B11" s="379" t="s">
        <v>107</v>
      </c>
      <c r="C11" s="379"/>
      <c r="D11" s="379"/>
      <c r="E11" s="99"/>
      <c r="F11" s="97">
        <v>1000</v>
      </c>
      <c r="G11" s="99">
        <f aca="true" t="shared" si="0" ref="G11:G34">F11*E11*12</f>
        <v>0</v>
      </c>
      <c r="H11" s="99"/>
      <c r="I11" s="262"/>
      <c r="J11" s="262"/>
      <c r="K11" s="262"/>
      <c r="L11" s="262"/>
    </row>
    <row r="12" spans="1:12" ht="19.5" customHeight="1">
      <c r="A12" s="98">
        <v>3</v>
      </c>
      <c r="B12" s="379" t="s">
        <v>108</v>
      </c>
      <c r="C12" s="379"/>
      <c r="D12" s="379"/>
      <c r="E12" s="99"/>
      <c r="F12" s="97">
        <v>2000</v>
      </c>
      <c r="G12" s="99">
        <f t="shared" si="0"/>
        <v>0</v>
      </c>
      <c r="H12" s="99"/>
      <c r="I12" s="262"/>
      <c r="J12" s="262"/>
      <c r="K12" s="262"/>
      <c r="L12" s="262"/>
    </row>
    <row r="13" spans="1:12" ht="19.5" customHeight="1">
      <c r="A13" s="98">
        <v>4</v>
      </c>
      <c r="B13" s="379" t="s">
        <v>108</v>
      </c>
      <c r="C13" s="379"/>
      <c r="D13" s="379"/>
      <c r="E13" s="99"/>
      <c r="F13" s="97">
        <v>6500</v>
      </c>
      <c r="G13" s="99">
        <f t="shared" si="0"/>
        <v>0</v>
      </c>
      <c r="H13" s="99"/>
      <c r="I13" s="262"/>
      <c r="J13" s="262"/>
      <c r="K13" s="262"/>
      <c r="L13" s="262"/>
    </row>
    <row r="14" spans="1:12" ht="19.5" customHeight="1">
      <c r="A14" s="98">
        <v>5</v>
      </c>
      <c r="B14" s="379" t="s">
        <v>108</v>
      </c>
      <c r="C14" s="379"/>
      <c r="D14" s="379"/>
      <c r="E14" s="99"/>
      <c r="F14" s="97">
        <v>5000</v>
      </c>
      <c r="G14" s="99">
        <f t="shared" si="0"/>
        <v>0</v>
      </c>
      <c r="H14" s="99"/>
      <c r="I14" s="262"/>
      <c r="J14" s="262"/>
      <c r="K14" s="262"/>
      <c r="L14" s="262"/>
    </row>
    <row r="15" spans="1:12" ht="19.5" customHeight="1">
      <c r="A15" s="98">
        <v>6</v>
      </c>
      <c r="B15" s="379" t="s">
        <v>109</v>
      </c>
      <c r="C15" s="379"/>
      <c r="D15" s="379"/>
      <c r="E15" s="99"/>
      <c r="F15" s="97">
        <v>1500</v>
      </c>
      <c r="G15" s="99">
        <f t="shared" si="0"/>
        <v>0</v>
      </c>
      <c r="H15" s="99"/>
      <c r="I15" s="262"/>
      <c r="J15" s="262"/>
      <c r="K15" s="262"/>
      <c r="L15" s="262"/>
    </row>
    <row r="16" spans="1:12" ht="30" customHeight="1">
      <c r="A16" s="98">
        <v>7</v>
      </c>
      <c r="B16" s="379" t="s">
        <v>110</v>
      </c>
      <c r="C16" s="379"/>
      <c r="D16" s="379"/>
      <c r="E16" s="99"/>
      <c r="F16" s="97">
        <v>2000</v>
      </c>
      <c r="G16" s="99">
        <f t="shared" si="0"/>
        <v>0</v>
      </c>
      <c r="H16" s="99"/>
      <c r="I16" s="262"/>
      <c r="J16" s="262"/>
      <c r="K16" s="262"/>
      <c r="L16" s="262"/>
    </row>
    <row r="17" spans="1:12" ht="19.5" customHeight="1">
      <c r="A17" s="98">
        <v>8</v>
      </c>
      <c r="B17" s="379" t="s">
        <v>18</v>
      </c>
      <c r="C17" s="379"/>
      <c r="D17" s="379"/>
      <c r="E17" s="99"/>
      <c r="F17" s="97">
        <v>4000</v>
      </c>
      <c r="G17" s="99">
        <f t="shared" si="0"/>
        <v>0</v>
      </c>
      <c r="H17" s="99"/>
      <c r="I17" s="262"/>
      <c r="J17" s="262"/>
      <c r="K17" s="262"/>
      <c r="L17" s="262"/>
    </row>
    <row r="18" spans="1:12" ht="19.5" customHeight="1">
      <c r="A18" s="98">
        <v>9</v>
      </c>
      <c r="B18" s="379" t="s">
        <v>111</v>
      </c>
      <c r="C18" s="379"/>
      <c r="D18" s="379"/>
      <c r="E18" s="99"/>
      <c r="F18" s="97">
        <v>2000</v>
      </c>
      <c r="G18" s="99">
        <f t="shared" si="0"/>
        <v>0</v>
      </c>
      <c r="H18" s="99"/>
      <c r="I18" s="262"/>
      <c r="J18" s="262"/>
      <c r="K18" s="262"/>
      <c r="L18" s="262"/>
    </row>
    <row r="19" spans="1:12" ht="19.5" customHeight="1">
      <c r="A19" s="98">
        <v>10</v>
      </c>
      <c r="B19" s="379" t="s">
        <v>112</v>
      </c>
      <c r="C19" s="379"/>
      <c r="D19" s="379"/>
      <c r="E19" s="99"/>
      <c r="F19" s="97">
        <v>7500</v>
      </c>
      <c r="G19" s="99">
        <f t="shared" si="0"/>
        <v>0</v>
      </c>
      <c r="H19" s="99"/>
      <c r="I19" s="262"/>
      <c r="J19" s="262"/>
      <c r="K19" s="262"/>
      <c r="L19" s="262"/>
    </row>
    <row r="20" spans="1:12" ht="30" customHeight="1">
      <c r="A20" s="98">
        <v>11</v>
      </c>
      <c r="B20" s="379" t="s">
        <v>113</v>
      </c>
      <c r="C20" s="379"/>
      <c r="D20" s="379"/>
      <c r="E20" s="99"/>
      <c r="F20" s="97">
        <v>2000</v>
      </c>
      <c r="G20" s="99">
        <f t="shared" si="0"/>
        <v>0</v>
      </c>
      <c r="H20" s="99"/>
      <c r="I20" s="262"/>
      <c r="J20" s="262"/>
      <c r="K20" s="262"/>
      <c r="L20" s="262"/>
    </row>
    <row r="21" spans="1:12" ht="19.5" customHeight="1">
      <c r="A21" s="98">
        <v>12</v>
      </c>
      <c r="B21" s="379" t="s">
        <v>114</v>
      </c>
      <c r="C21" s="379"/>
      <c r="D21" s="379"/>
      <c r="E21" s="99"/>
      <c r="F21" s="97">
        <v>3000</v>
      </c>
      <c r="G21" s="99">
        <f t="shared" si="0"/>
        <v>0</v>
      </c>
      <c r="H21" s="99"/>
      <c r="I21" s="262"/>
      <c r="J21" s="262"/>
      <c r="K21" s="262"/>
      <c r="L21" s="262"/>
    </row>
    <row r="22" spans="1:12" ht="19.5" customHeight="1">
      <c r="A22" s="98">
        <v>13</v>
      </c>
      <c r="B22" s="379" t="s">
        <v>115</v>
      </c>
      <c r="C22" s="379"/>
      <c r="D22" s="379"/>
      <c r="E22" s="99"/>
      <c r="F22" s="97">
        <v>5000</v>
      </c>
      <c r="G22" s="99">
        <f t="shared" si="0"/>
        <v>0</v>
      </c>
      <c r="H22" s="99"/>
      <c r="I22" s="262"/>
      <c r="J22" s="262"/>
      <c r="K22" s="262"/>
      <c r="L22" s="262"/>
    </row>
    <row r="23" spans="1:12" ht="19.5" customHeight="1">
      <c r="A23" s="98">
        <v>14</v>
      </c>
      <c r="B23" s="379" t="s">
        <v>116</v>
      </c>
      <c r="C23" s="379"/>
      <c r="D23" s="379"/>
      <c r="E23" s="99"/>
      <c r="F23" s="97">
        <v>2000</v>
      </c>
      <c r="G23" s="99">
        <f t="shared" si="0"/>
        <v>0</v>
      </c>
      <c r="H23" s="99"/>
      <c r="I23" s="262"/>
      <c r="J23" s="262"/>
      <c r="K23" s="262"/>
      <c r="L23" s="262"/>
    </row>
    <row r="24" spans="1:12" ht="19.5" customHeight="1">
      <c r="A24" s="98">
        <v>15</v>
      </c>
      <c r="B24" s="379" t="s">
        <v>117</v>
      </c>
      <c r="C24" s="379"/>
      <c r="D24" s="379"/>
      <c r="E24" s="99"/>
      <c r="F24" s="97">
        <v>6500</v>
      </c>
      <c r="G24" s="99">
        <f t="shared" si="0"/>
        <v>0</v>
      </c>
      <c r="H24" s="99"/>
      <c r="I24" s="262"/>
      <c r="J24" s="262"/>
      <c r="K24" s="262"/>
      <c r="L24" s="262"/>
    </row>
    <row r="25" spans="1:12" ht="31.5" customHeight="1">
      <c r="A25" s="98">
        <v>16</v>
      </c>
      <c r="B25" s="379" t="s">
        <v>118</v>
      </c>
      <c r="C25" s="379"/>
      <c r="D25" s="379"/>
      <c r="E25" s="99"/>
      <c r="F25" s="97">
        <v>2000</v>
      </c>
      <c r="G25" s="99">
        <f t="shared" si="0"/>
        <v>0</v>
      </c>
      <c r="H25" s="99"/>
      <c r="I25" s="262"/>
      <c r="J25" s="262"/>
      <c r="K25" s="262"/>
      <c r="L25" s="262"/>
    </row>
    <row r="26" spans="1:12" ht="19.5" customHeight="1">
      <c r="A26" s="98">
        <v>17</v>
      </c>
      <c r="B26" s="379" t="s">
        <v>119</v>
      </c>
      <c r="C26" s="379"/>
      <c r="D26" s="379"/>
      <c r="E26" s="99"/>
      <c r="F26" s="97">
        <v>2000</v>
      </c>
      <c r="G26" s="99">
        <f t="shared" si="0"/>
        <v>0</v>
      </c>
      <c r="H26" s="99"/>
      <c r="I26" s="262"/>
      <c r="J26" s="262"/>
      <c r="K26" s="262"/>
      <c r="L26" s="262"/>
    </row>
    <row r="27" spans="1:12" ht="19.5" customHeight="1">
      <c r="A27" s="98">
        <v>18</v>
      </c>
      <c r="B27" s="379" t="s">
        <v>120</v>
      </c>
      <c r="C27" s="379"/>
      <c r="D27" s="379"/>
      <c r="E27" s="99"/>
      <c r="F27" s="97">
        <v>4000</v>
      </c>
      <c r="G27" s="99">
        <f t="shared" si="0"/>
        <v>0</v>
      </c>
      <c r="H27" s="99"/>
      <c r="I27" s="262"/>
      <c r="J27" s="262"/>
      <c r="K27" s="262"/>
      <c r="L27" s="262"/>
    </row>
    <row r="28" spans="1:12" ht="19.5" customHeight="1">
      <c r="A28" s="98">
        <v>19</v>
      </c>
      <c r="B28" s="379" t="s">
        <v>121</v>
      </c>
      <c r="C28" s="379"/>
      <c r="D28" s="379"/>
      <c r="E28" s="99"/>
      <c r="F28" s="97">
        <v>6500</v>
      </c>
      <c r="G28" s="99">
        <f t="shared" si="0"/>
        <v>0</v>
      </c>
      <c r="H28" s="99"/>
      <c r="I28" s="262"/>
      <c r="J28" s="262"/>
      <c r="K28" s="262"/>
      <c r="L28" s="262"/>
    </row>
    <row r="29" spans="1:12" ht="30.75" customHeight="1">
      <c r="A29" s="98">
        <v>20</v>
      </c>
      <c r="B29" s="379" t="s">
        <v>125</v>
      </c>
      <c r="C29" s="379"/>
      <c r="D29" s="379"/>
      <c r="E29" s="99"/>
      <c r="F29" s="97">
        <v>2000</v>
      </c>
      <c r="G29" s="99">
        <f t="shared" si="0"/>
        <v>0</v>
      </c>
      <c r="H29" s="99"/>
      <c r="I29" s="262"/>
      <c r="J29" s="262"/>
      <c r="K29" s="262"/>
      <c r="L29" s="262"/>
    </row>
    <row r="30" spans="1:12" ht="30" customHeight="1">
      <c r="A30" s="98">
        <v>21</v>
      </c>
      <c r="B30" s="379" t="s">
        <v>122</v>
      </c>
      <c r="C30" s="379"/>
      <c r="D30" s="379"/>
      <c r="E30" s="99"/>
      <c r="F30" s="97">
        <v>4000</v>
      </c>
      <c r="G30" s="99">
        <f t="shared" si="0"/>
        <v>0</v>
      </c>
      <c r="H30" s="99"/>
      <c r="I30" s="262"/>
      <c r="J30" s="262"/>
      <c r="K30" s="262"/>
      <c r="L30" s="262"/>
    </row>
    <row r="31" spans="1:12" ht="19.5" customHeight="1">
      <c r="A31" s="98">
        <v>22</v>
      </c>
      <c r="B31" s="379" t="s">
        <v>123</v>
      </c>
      <c r="C31" s="379"/>
      <c r="D31" s="379"/>
      <c r="E31" s="99"/>
      <c r="F31" s="97">
        <v>1500</v>
      </c>
      <c r="G31" s="99">
        <f t="shared" si="0"/>
        <v>0</v>
      </c>
      <c r="H31" s="99"/>
      <c r="I31" s="262"/>
      <c r="J31" s="262"/>
      <c r="K31" s="262"/>
      <c r="L31" s="262"/>
    </row>
    <row r="32" spans="1:12" ht="19.5" customHeight="1">
      <c r="A32" s="98">
        <v>23</v>
      </c>
      <c r="B32" s="379" t="s">
        <v>21</v>
      </c>
      <c r="C32" s="379"/>
      <c r="D32" s="379"/>
      <c r="E32" s="99"/>
      <c r="F32" s="97">
        <v>1500</v>
      </c>
      <c r="G32" s="99">
        <f t="shared" si="0"/>
        <v>0</v>
      </c>
      <c r="H32" s="99"/>
      <c r="I32" s="262"/>
      <c r="J32" s="262"/>
      <c r="K32" s="262"/>
      <c r="L32" s="262"/>
    </row>
    <row r="33" spans="1:12" ht="19.5" customHeight="1">
      <c r="A33" s="98">
        <v>24</v>
      </c>
      <c r="B33" s="379" t="s">
        <v>124</v>
      </c>
      <c r="C33" s="379"/>
      <c r="D33" s="379"/>
      <c r="E33" s="99"/>
      <c r="F33" s="97">
        <v>2000</v>
      </c>
      <c r="G33" s="99">
        <f t="shared" si="0"/>
        <v>0</v>
      </c>
      <c r="H33" s="99"/>
      <c r="I33" s="262"/>
      <c r="J33" s="262"/>
      <c r="K33" s="262"/>
      <c r="L33" s="262"/>
    </row>
    <row r="34" spans="1:12" ht="19.5" customHeight="1">
      <c r="A34" s="98">
        <v>25</v>
      </c>
      <c r="B34" s="379" t="s">
        <v>126</v>
      </c>
      <c r="C34" s="379"/>
      <c r="D34" s="379"/>
      <c r="E34" s="99"/>
      <c r="F34" s="97">
        <v>2000</v>
      </c>
      <c r="G34" s="99">
        <f t="shared" si="0"/>
        <v>0</v>
      </c>
      <c r="H34" s="99"/>
      <c r="I34" s="262"/>
      <c r="J34" s="262"/>
      <c r="K34" s="262"/>
      <c r="L34" s="262"/>
    </row>
    <row r="35" spans="1:12" s="41" customFormat="1" ht="19.5" customHeight="1">
      <c r="A35" s="100"/>
      <c r="B35" s="386" t="s">
        <v>50</v>
      </c>
      <c r="C35" s="386"/>
      <c r="D35" s="386"/>
      <c r="E35" s="100">
        <f>SUM(E10:E34)</f>
        <v>0</v>
      </c>
      <c r="F35" s="100"/>
      <c r="G35" s="100">
        <f>SUM(G10:G34)</f>
        <v>0</v>
      </c>
      <c r="H35" s="100">
        <f>SUM(H10:H34)</f>
        <v>0</v>
      </c>
      <c r="I35" s="176"/>
      <c r="J35" s="176"/>
      <c r="K35" s="176"/>
      <c r="L35" s="176"/>
    </row>
    <row r="36" spans="1:12" ht="19.5" customHeight="1">
      <c r="A36" s="100"/>
      <c r="B36" s="385" t="s">
        <v>65</v>
      </c>
      <c r="C36" s="385"/>
      <c r="D36" s="385"/>
      <c r="E36" s="100">
        <f>E35</f>
        <v>0</v>
      </c>
      <c r="F36" s="101">
        <v>1000</v>
      </c>
      <c r="G36" s="100">
        <f>E36*F36</f>
        <v>0</v>
      </c>
      <c r="H36" s="100"/>
      <c r="I36" s="176"/>
      <c r="J36" s="176"/>
      <c r="K36" s="176"/>
      <c r="L36" s="176"/>
    </row>
    <row r="37" spans="1:12" ht="19.5" customHeight="1">
      <c r="A37" s="100"/>
      <c r="B37" s="385" t="s">
        <v>66</v>
      </c>
      <c r="C37" s="385"/>
      <c r="D37" s="385"/>
      <c r="E37" s="100">
        <f>E35</f>
        <v>0</v>
      </c>
      <c r="F37" s="100"/>
      <c r="G37" s="100">
        <f>G35+G36</f>
        <v>0</v>
      </c>
      <c r="H37" s="100"/>
      <c r="I37" s="176"/>
      <c r="J37" s="176"/>
      <c r="K37" s="176"/>
      <c r="L37" s="176"/>
    </row>
    <row r="38" spans="1:12" ht="1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23.25">
      <c r="A41" s="102"/>
      <c r="B41" s="102"/>
      <c r="C41" s="102"/>
      <c r="D41" s="102"/>
      <c r="E41" s="102"/>
      <c r="F41" s="102"/>
      <c r="G41" s="102"/>
      <c r="H41" s="387"/>
      <c r="I41" s="387"/>
      <c r="J41" s="387"/>
      <c r="K41" s="387"/>
      <c r="L41" s="387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I20:L20"/>
    <mergeCell ref="I23:L23"/>
    <mergeCell ref="I21:L21"/>
    <mergeCell ref="I22:L22"/>
    <mergeCell ref="I24:L24"/>
    <mergeCell ref="I14:L14"/>
    <mergeCell ref="I15:L15"/>
    <mergeCell ref="I16:L16"/>
    <mergeCell ref="I19:L19"/>
    <mergeCell ref="I17:L17"/>
    <mergeCell ref="I18:L18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A2:G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</mergeCell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="120" zoomScaleSheetLayoutView="120" zoomScalePageLayoutView="0" workbookViewId="0" topLeftCell="A1">
      <selection activeCell="M15" sqref="M15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05" t="str">
        <f>'ANNEXURE-I'!A3:AA3</f>
        <v>NUMBER STATEMENT :</v>
      </c>
      <c r="B2" s="406"/>
      <c r="C2" s="406"/>
      <c r="D2" s="406"/>
      <c r="E2" s="406"/>
      <c r="F2" s="406"/>
      <c r="G2" s="406"/>
      <c r="H2" s="131">
        <f>'ANNEXURE-I'!N3</f>
        <v>2025</v>
      </c>
      <c r="I2" s="131" t="str">
        <f>'ANNEXURE-I'!O3</f>
        <v>- 2026</v>
      </c>
      <c r="J2" s="131"/>
      <c r="K2" s="131"/>
      <c r="L2" s="131"/>
      <c r="M2" s="131"/>
      <c r="N2" s="132"/>
    </row>
    <row r="3" spans="1:14" ht="23.25" customHeight="1">
      <c r="A3" s="366" t="s">
        <v>142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23.25" customHeight="1">
      <c r="A4" s="366" t="s">
        <v>143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ht="18.75" customHeight="1">
      <c r="A5" s="197" t="s">
        <v>0</v>
      </c>
      <c r="B5" s="197"/>
      <c r="C5" s="197"/>
      <c r="D5" s="221">
        <f>'ANNEXURE-V'!D5</f>
        <v>43</v>
      </c>
      <c r="E5" s="223"/>
      <c r="F5" s="411" t="str">
        <f>'ANNEXURE-V'!F5</f>
        <v>41010291 /  SCHOOL EDUCATION</v>
      </c>
      <c r="G5" s="412"/>
      <c r="H5" s="412"/>
      <c r="I5" s="412"/>
      <c r="J5" s="412"/>
      <c r="K5" s="412"/>
      <c r="L5" s="412"/>
      <c r="M5" s="412"/>
      <c r="N5" s="413"/>
    </row>
    <row r="6" spans="1:14" ht="15.75">
      <c r="A6" s="197" t="s">
        <v>1</v>
      </c>
      <c r="B6" s="197"/>
      <c r="C6" s="197"/>
      <c r="D6" s="221" t="str">
        <f>'ANNEXURE-V'!D6</f>
        <v>03</v>
      </c>
      <c r="E6" s="223"/>
      <c r="F6" s="414"/>
      <c r="G6" s="415"/>
      <c r="H6" s="415"/>
      <c r="I6" s="415"/>
      <c r="J6" s="415"/>
      <c r="K6" s="415"/>
      <c r="L6" s="415"/>
      <c r="M6" s="415"/>
      <c r="N6" s="416"/>
    </row>
    <row r="7" spans="1:14" ht="18" customHeight="1">
      <c r="A7" s="407" t="str">
        <f>'ANNEXURE-V'!A7:E7</f>
        <v>IFHRMS CODE / SUB-ORDINATE OFFICE NAME &amp; PLACE</v>
      </c>
      <c r="B7" s="408"/>
      <c r="C7" s="408"/>
      <c r="D7" s="408"/>
      <c r="E7" s="408"/>
      <c r="F7" s="408">
        <f>'ANNEXURE-I'!G6</f>
        <v>0</v>
      </c>
      <c r="G7" s="408"/>
      <c r="H7" s="408"/>
      <c r="I7" s="408"/>
      <c r="J7" s="408"/>
      <c r="K7" s="408"/>
      <c r="L7" s="408"/>
      <c r="M7" s="408"/>
      <c r="N7" s="409"/>
    </row>
    <row r="8" spans="1:14" ht="18" customHeight="1">
      <c r="A8" s="407" t="str">
        <f>'ANNEXURE-V'!A8:E8</f>
        <v>HEAD OF ACCOUNT</v>
      </c>
      <c r="B8" s="408"/>
      <c r="C8" s="408"/>
      <c r="D8" s="408"/>
      <c r="E8" s="409"/>
      <c r="F8" s="407" t="str">
        <f>'ANNEXURE-V'!F8</f>
        <v>2202-02-109 BC</v>
      </c>
      <c r="G8" s="408"/>
      <c r="H8" s="408"/>
      <c r="I8" s="408"/>
      <c r="J8" s="408"/>
      <c r="K8" s="408"/>
      <c r="L8" s="408"/>
      <c r="M8" s="408"/>
      <c r="N8" s="409"/>
    </row>
    <row r="9" spans="1:14" ht="32.25" customHeight="1">
      <c r="A9" s="343" t="s">
        <v>135</v>
      </c>
      <c r="B9" s="343"/>
      <c r="C9" s="343" t="s">
        <v>141</v>
      </c>
      <c r="D9" s="343"/>
      <c r="E9" s="343" t="s">
        <v>136</v>
      </c>
      <c r="F9" s="404" t="s">
        <v>131</v>
      </c>
      <c r="G9" s="343" t="s">
        <v>137</v>
      </c>
      <c r="H9" s="343" t="s">
        <v>138</v>
      </c>
      <c r="I9" s="343" t="s">
        <v>188</v>
      </c>
      <c r="J9" s="343"/>
      <c r="K9" s="343" t="s">
        <v>139</v>
      </c>
      <c r="L9" s="343"/>
      <c r="M9" s="403" t="s">
        <v>134</v>
      </c>
      <c r="N9" s="343" t="s">
        <v>133</v>
      </c>
    </row>
    <row r="10" spans="1:14" ht="30">
      <c r="A10" s="67" t="s">
        <v>132</v>
      </c>
      <c r="B10" s="67" t="s">
        <v>140</v>
      </c>
      <c r="C10" s="67" t="s">
        <v>132</v>
      </c>
      <c r="D10" s="67" t="s">
        <v>140</v>
      </c>
      <c r="E10" s="343"/>
      <c r="F10" s="404"/>
      <c r="G10" s="343"/>
      <c r="H10" s="343"/>
      <c r="I10" s="67" t="s">
        <v>132</v>
      </c>
      <c r="J10" s="68" t="s">
        <v>85</v>
      </c>
      <c r="K10" s="68" t="s">
        <v>132</v>
      </c>
      <c r="L10" s="68" t="s">
        <v>85</v>
      </c>
      <c r="M10" s="343"/>
      <c r="N10" s="343"/>
    </row>
    <row r="11" spans="1:14" ht="65.25" customHeight="1">
      <c r="A11" s="85">
        <f>'ANNEXURE-I'!K15</f>
        <v>0</v>
      </c>
      <c r="B11" s="85">
        <f>'ANNEXURE-II'!I47+'ANNEXURE-IIA'!I18</f>
        <v>0</v>
      </c>
      <c r="C11" s="85">
        <f>'ANNEXURE-I'!N15</f>
        <v>0</v>
      </c>
      <c r="D11" s="85">
        <f>'ANNEXURE-II'!K47+'ANNEXURE-IIA'!K18</f>
        <v>0</v>
      </c>
      <c r="E11" s="85">
        <f>'ANNEXURE-IV'!E35:G35</f>
        <v>0</v>
      </c>
      <c r="F11" s="85">
        <f>'ANNEXURE-IV'!G25+'ANNEXURE-IV'!I31</f>
        <v>0</v>
      </c>
      <c r="G11" s="85">
        <f>'ANNEXURE-III'!O30</f>
        <v>0</v>
      </c>
      <c r="H11" s="85">
        <f>'ANNEXURE-III'!R43</f>
        <v>0</v>
      </c>
      <c r="I11" s="85">
        <f>'ANNEXURE-V'!E37</f>
        <v>0</v>
      </c>
      <c r="J11" s="85">
        <f>'ANNEXURE-V'!G37</f>
        <v>0</v>
      </c>
      <c r="K11" s="85">
        <f>'ANNEXURE-IIA'!H48</f>
        <v>0</v>
      </c>
      <c r="L11" s="85">
        <f>'ANNEXURE-IIA'!J48</f>
        <v>0</v>
      </c>
      <c r="M11" s="85">
        <f>'ANNEXURE-I'!AA15</f>
        <v>0</v>
      </c>
      <c r="N11" s="85">
        <f>'ANNEXURE-I'!Z15</f>
        <v>0</v>
      </c>
    </row>
  </sheetData>
  <sheetProtection password="8D0A" sheet="1" objects="1" scenarios="1" selectLockedCells="1"/>
  <mergeCells count="22">
    <mergeCell ref="A2:G2"/>
    <mergeCell ref="A8:E8"/>
    <mergeCell ref="F8:N8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K9:L9"/>
    <mergeCell ref="M9:M10"/>
    <mergeCell ref="N9:N10"/>
    <mergeCell ref="F9:F10"/>
    <mergeCell ref="I9:J9"/>
    <mergeCell ref="E9:E10"/>
    <mergeCell ref="G9:G10"/>
    <mergeCell ref="A9:B9"/>
    <mergeCell ref="C9:D9"/>
    <mergeCell ref="H9:H10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2019-07-01T09:19:15Z</cp:lastPrinted>
  <dcterms:created xsi:type="dcterms:W3CDTF">2018-06-11T08:57:38Z</dcterms:created>
  <dcterms:modified xsi:type="dcterms:W3CDTF">2024-07-03T04:05:31Z</dcterms:modified>
  <cp:category/>
  <cp:version/>
  <cp:contentType/>
  <cp:contentStatus/>
</cp:coreProperties>
</file>