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20535" windowHeight="9405" activeTab="7"/>
  </bookViews>
  <sheets>
    <sheet name="ANNEXURE-I" sheetId="1" r:id="rId1"/>
    <sheet name="POST VARIATION" sheetId="2" r:id="rId2"/>
    <sheet name="ANNEXURE-II" sheetId="3" r:id="rId3"/>
    <sheet name="ANNEXURE-IIA" sheetId="4" r:id="rId4"/>
    <sheet name="ANNEXURE-III" sheetId="5" r:id="rId5"/>
    <sheet name="ANNEXURE-IV" sheetId="6" r:id="rId6"/>
    <sheet name="ANNEXURE-V" sheetId="7" r:id="rId7"/>
    <sheet name="ANNEXURE-VI" sheetId="8" r:id="rId8"/>
  </sheets>
  <definedNames>
    <definedName name="_xlfn.SUMIFS" hidden="1">#NAME?</definedName>
    <definedName name="_xlnm.Print_Area" localSheetId="0">'ANNEXURE-I'!$A$1:$AA$14</definedName>
    <definedName name="_xlnm.Print_Area" localSheetId="2">'ANNEXURE-II'!$A$1:$K$47</definedName>
    <definedName name="_xlnm.Print_Area" localSheetId="3">'ANNEXURE-IIA'!$A$1:$K$48</definedName>
    <definedName name="_xlnm.Print_Area" localSheetId="4">'ANNEXURE-III'!$A$1:$S$43</definedName>
    <definedName name="_xlnm.Print_Area" localSheetId="5">'ANNEXURE-IV'!$A$1:$I$35</definedName>
    <definedName name="_xlnm.Print_Area" localSheetId="6">'ANNEXURE-V'!$A$1:$L$38</definedName>
    <definedName name="_xlnm.Print_Area" localSheetId="7">'ANNEXURE-VI'!$A$1:$N$11</definedName>
    <definedName name="_xlnm.Print_Area" localSheetId="1">'POST VARIATION'!$A$1:$M$12</definedName>
    <definedName name="_xlnm.Print_Titles" localSheetId="0">'ANNEXURE-I'!$1:$11</definedName>
    <definedName name="_xlnm.Print_Titles" localSheetId="1">'POST VARIATION'!$1:$9</definedName>
  </definedNames>
  <calcPr fullCalcOnLoad="1"/>
</workbook>
</file>

<file path=xl/sharedStrings.xml><?xml version="1.0" encoding="utf-8"?>
<sst xmlns="http://schemas.openxmlformats.org/spreadsheetml/2006/main" count="351" uniqueCount="194">
  <si>
    <t>AD CODE / NAME</t>
  </si>
  <si>
    <t>HOD CODE / NAME</t>
  </si>
  <si>
    <t>Name of Post                                          (No abbreviation)</t>
  </si>
  <si>
    <t>NUMBER OF PERSONS 
RETIRING DURING</t>
  </si>
  <si>
    <t>Personal  Pay if any</t>
  </si>
  <si>
    <t>Special Pay if any</t>
  </si>
  <si>
    <t>Permanent</t>
  </si>
  <si>
    <t>Temporary+</t>
  </si>
  <si>
    <t>Unclassified Places</t>
  </si>
  <si>
    <t>TOTAL</t>
  </si>
  <si>
    <t xml:space="preserve">No of  Person  in CPS </t>
  </si>
  <si>
    <t>No of  Person  in MC</t>
  </si>
  <si>
    <t>S.NO</t>
  </si>
  <si>
    <t xml:space="preserve">Level </t>
  </si>
  <si>
    <t xml:space="preserve">Grade I(a) </t>
  </si>
  <si>
    <t xml:space="preserve">Grade I(b) </t>
  </si>
  <si>
    <t>ANNEXURE  -  I</t>
  </si>
  <si>
    <t>-</t>
  </si>
  <si>
    <t>LIBRARIAN</t>
  </si>
  <si>
    <t>OFFICE ASSISTANT</t>
  </si>
  <si>
    <t>WATCHMAN</t>
  </si>
  <si>
    <t xml:space="preserve">Grade II </t>
  </si>
  <si>
    <t>STS-2</t>
  </si>
  <si>
    <t>S. NO</t>
  </si>
  <si>
    <t>Level</t>
  </si>
  <si>
    <t>Minimum</t>
  </si>
  <si>
    <t>Maximum</t>
  </si>
  <si>
    <t xml:space="preserve">Average Pay </t>
  </si>
  <si>
    <t>* Total Special 
Pay / PP
if any</t>
  </si>
  <si>
    <t>No of Persons</t>
  </si>
  <si>
    <t>Total
Provision for the Year
[((5)) x (7)) + 6) x 12]</t>
  </si>
  <si>
    <t>Total
Provision for the Year
[((5)) x (9)) + 6) x 12]</t>
  </si>
  <si>
    <t>Sanctioned Post</t>
  </si>
  <si>
    <t>Filled Post</t>
  </si>
  <si>
    <t>Revised Levels of Pay</t>
  </si>
  <si>
    <t>(a) STATEMENT OF PAY</t>
  </si>
  <si>
    <t>ANNEXURE-II</t>
  </si>
  <si>
    <t>Number of Persons</t>
  </si>
  <si>
    <t>Grade III</t>
  </si>
  <si>
    <t>S. No</t>
  </si>
  <si>
    <t>65500(T)</t>
  </si>
  <si>
    <t>116600(HSHM)</t>
  </si>
  <si>
    <t>(b) STATEMENT OF PAY</t>
  </si>
  <si>
    <t>SPECIAL TIME SCALES OF PAY</t>
  </si>
  <si>
    <t>STS-1</t>
  </si>
  <si>
    <t>STS-3</t>
  </si>
  <si>
    <t>STS-4</t>
  </si>
  <si>
    <t>STS-5</t>
  </si>
  <si>
    <t>STS-6</t>
  </si>
  <si>
    <t>Total</t>
  </si>
  <si>
    <t>CATEGORY</t>
  </si>
  <si>
    <t>Total Provision  for the Year
[(3) x (4) x 12]</t>
  </si>
  <si>
    <t>Number of Person</t>
  </si>
  <si>
    <t>Consolidated / Fixed Pay per month</t>
  </si>
  <si>
    <t>DRIVER  (upto   40000)</t>
  </si>
  <si>
    <t>NIGHT WATCHMAN</t>
  </si>
  <si>
    <t>P.G. ASSISTANT</t>
  </si>
  <si>
    <t>B.T. ASSISTANT</t>
  </si>
  <si>
    <t>JUNIOR ASSISTANT (Formerly / Existing post )</t>
  </si>
  <si>
    <t>OFFICE ASSISTANT  ( upto 2000)</t>
  </si>
  <si>
    <t>SWEEPER       (upto 1  to 2000)</t>
  </si>
  <si>
    <t>WATCHMAN (upto 5000)</t>
  </si>
  <si>
    <t>S.G.ASST</t>
  </si>
  <si>
    <t>SPECIAL TEACHER      (upto 5000)</t>
  </si>
  <si>
    <t>Bonus</t>
  </si>
  <si>
    <t>Grand Total</t>
  </si>
  <si>
    <t>(c) STATEMENT OF PAY</t>
  </si>
  <si>
    <t>SCAVENGER     (upto 1  to 2000)</t>
  </si>
  <si>
    <t>ANNEXURE - III</t>
  </si>
  <si>
    <t>GOI - HRA*</t>
  </si>
  <si>
    <t>* Central Govt. HRA may be calculated as a whole and enter the same in col.(5)</t>
  </si>
  <si>
    <t xml:space="preserve">Total Provision for the year
</t>
  </si>
  <si>
    <t>ANNEXURE - III (A)</t>
  </si>
  <si>
    <t>Sl. No.</t>
  </si>
  <si>
    <t>Pay Range</t>
  </si>
  <si>
    <t>Chennai City and areas around the City at a distance not exceeding 32 kms. from the City limits.</t>
  </si>
  <si>
    <t>(1)</t>
  </si>
  <si>
    <t>(2)</t>
  </si>
  <si>
    <t>(3)</t>
  </si>
  <si>
    <t>(4)</t>
  </si>
  <si>
    <t>(5)</t>
  </si>
  <si>
    <t>(6)</t>
  </si>
  <si>
    <r>
      <t xml:space="preserve">TOTAL PERSONS </t>
    </r>
    <r>
      <rPr>
        <sz val="8"/>
        <color indexed="8"/>
        <rFont val="Calibri"/>
        <family val="2"/>
      </rPr>
      <t>[(4)+(7)+(10)+(13)+(16)] :</t>
    </r>
  </si>
  <si>
    <t>Amount</t>
  </si>
  <si>
    <t>Reason For OA Claim</t>
  </si>
  <si>
    <t>Allowances</t>
  </si>
  <si>
    <t>SPL ALLOWANCE FOR SEC. GRADE CATEGORY</t>
  </si>
  <si>
    <t>SPL ALLOWANCE FOR HIGH SCHOOL HM</t>
  </si>
  <si>
    <t>WASHING ALLOWANCE</t>
  </si>
  <si>
    <t>HILL ALLOWANCE</t>
  </si>
  <si>
    <t>WINTER ALLOWANCE</t>
  </si>
  <si>
    <t>OTHER ALLOWANCES</t>
  </si>
  <si>
    <t>Total (2) X (3)</t>
  </si>
  <si>
    <t>Adhoc Bonus (Group C &amp; D)</t>
  </si>
  <si>
    <t>Special Time scale (Filled Post) STS-1</t>
  </si>
  <si>
    <t>MEDICAL ALLOWANCE</t>
  </si>
  <si>
    <t xml:space="preserve">No of Persons in Filled post </t>
  </si>
  <si>
    <t>Total  Provision for the year
[(1)XRs.300x12]</t>
  </si>
  <si>
    <t xml:space="preserve"> No of Persons in Medical Charges  </t>
  </si>
  <si>
    <t>No. of Persons</t>
  </si>
  <si>
    <t xml:space="preserve">Rate per month </t>
  </si>
  <si>
    <t>Name of the Post</t>
  </si>
  <si>
    <t xml:space="preserve">Arrears   if any </t>
  </si>
  <si>
    <t>CRAFT INSTRUCTOR</t>
  </si>
  <si>
    <t>DAILY WAGES (SWEEPER)</t>
  </si>
  <si>
    <t>DAILY WAGES</t>
  </si>
  <si>
    <t>GARDENER CUM SWEEPER</t>
  </si>
  <si>
    <t>SWEEPER CUM WATER CARRIER (UPTO 2000)</t>
  </si>
  <si>
    <t>LIBRARIAN (UPTO 2000)</t>
  </si>
  <si>
    <t>MAZDOOR</t>
  </si>
  <si>
    <t>VOCATIONAL INSTRUCTOR (PART TIME)</t>
  </si>
  <si>
    <t xml:space="preserve">NIGHT WATCHAMAN </t>
  </si>
  <si>
    <t>NURSING INSTRUCTOR</t>
  </si>
  <si>
    <t>SCAVENGER (UPTO 2000)</t>
  </si>
  <si>
    <t>SCAVENGER</t>
  </si>
  <si>
    <t>SCAVENGER (PART TIME - UPTO 2000)</t>
  </si>
  <si>
    <t>SWEEPER (UPTO 2000)</t>
  </si>
  <si>
    <t>SWEEPER (2000 TO 4000)</t>
  </si>
  <si>
    <t xml:space="preserve">SWEEPER </t>
  </si>
  <si>
    <t>SWEEPER (PART TIME 2000 TO 4000)</t>
  </si>
  <si>
    <t>SWEEPER CUM SCAVENGER</t>
  </si>
  <si>
    <t>WATERMAN (UPTO 2000)</t>
  </si>
  <si>
    <t>SWEEPER (PART TIME UPTO 2000)</t>
  </si>
  <si>
    <t xml:space="preserve">WATER WOMEN </t>
  </si>
  <si>
    <t>ANNEXURE-V</t>
  </si>
  <si>
    <t>ANNEXURE- IV</t>
  </si>
  <si>
    <t>BONUS</t>
  </si>
  <si>
    <t xml:space="preserve">Reason for Arrears                                                              </t>
  </si>
  <si>
    <t xml:space="preserve">OA </t>
  </si>
  <si>
    <t>No.of Persons</t>
  </si>
  <si>
    <r>
      <t xml:space="preserve">NO OF PERSON IN     </t>
    </r>
    <r>
      <rPr>
        <b/>
        <sz val="11"/>
        <color indexed="8"/>
        <rFont val="Calibri"/>
        <family val="2"/>
      </rPr>
      <t>CPS</t>
    </r>
  </si>
  <si>
    <t xml:space="preserve">  NO OF PERSON in MC </t>
  </si>
  <si>
    <t>Sanctioned Posts</t>
  </si>
  <si>
    <t>M.A.</t>
  </si>
  <si>
    <t>H.R.A.</t>
  </si>
  <si>
    <t>C.C.A.</t>
  </si>
  <si>
    <t xml:space="preserve"> consolidated pay </t>
  </si>
  <si>
    <t>PAY</t>
  </si>
  <si>
    <t xml:space="preserve"> Filled  Posts</t>
  </si>
  <si>
    <t>ANNEXURE - VI</t>
  </si>
  <si>
    <t>CONSOLIDATED FORM</t>
  </si>
  <si>
    <t xml:space="preserve">Rate  per year          </t>
  </si>
  <si>
    <t>Revised  Pay</t>
  </si>
  <si>
    <t>Revised Levels  of Pay</t>
  </si>
  <si>
    <t>Min</t>
  </si>
  <si>
    <t>Max</t>
  </si>
  <si>
    <t>WARDEN</t>
  </si>
  <si>
    <t>STANDARD LEVELS OF PAY</t>
  </si>
  <si>
    <t>JUNIOR ASSISTANT          (RMSA)</t>
  </si>
  <si>
    <t>LIBRARIAN                        (RMSA)</t>
  </si>
  <si>
    <t>LAB ASSISTANT                (RMSA)</t>
  </si>
  <si>
    <t>OFFICE ASSISTANT           (RMSA)</t>
  </si>
  <si>
    <t>SWEEPER                          (RMSA)</t>
  </si>
  <si>
    <t>NIGHT WATCHMAN         (RMSA)</t>
  </si>
  <si>
    <t>GARDENER                        (RMSA)</t>
  </si>
  <si>
    <t>03</t>
  </si>
  <si>
    <t>Total [(8)+(9)]</t>
  </si>
  <si>
    <t>Total[(11)+(12)]</t>
  </si>
  <si>
    <t>Total[(14)+(15)]</t>
  </si>
  <si>
    <r>
      <t xml:space="preserve">Grade IV        </t>
    </r>
    <r>
      <rPr>
        <b/>
        <sz val="10"/>
        <color indexed="8"/>
        <rFont val="Calibri"/>
        <family val="2"/>
      </rPr>
      <t>Unclassified Places</t>
    </r>
  </si>
  <si>
    <t xml:space="preserve">CONSOLIDATED PAY / FIXED PAY / CONTRACT PAYMENT </t>
  </si>
  <si>
    <t xml:space="preserve">Pay Range 
</t>
  </si>
  <si>
    <r>
      <t xml:space="preserve">GRAND TOTAL </t>
    </r>
    <r>
      <rPr>
        <sz val="8"/>
        <color indexed="8"/>
        <rFont val="Calibri"/>
        <family val="2"/>
      </rPr>
      <t>[(6)+(9)+(12)+(15)+(18)] :</t>
    </r>
  </si>
  <si>
    <t>Cities of Coimbatore, Madurai, Salem,Tirupur,Erode, Tiruchirappalli and Tirunelveli  areas around them at a distance not exceeding 16 kms from the city limits</t>
  </si>
  <si>
    <t>CASH ALLOWANCE (UPTO 1500)</t>
  </si>
  <si>
    <t>HANDICAPPED ALLOWANCE (UPTO 2500)</t>
  </si>
  <si>
    <t>2202-02-109 AZ</t>
  </si>
  <si>
    <t xml:space="preserve"> No  of Persons  in CCA (Filled Post)</t>
  </si>
  <si>
    <t>Chennai city (not exceeding 32kms)</t>
  </si>
  <si>
    <t>Cities of Coimbatore, Madurai etc( not exceding 16kms )</t>
  </si>
  <si>
    <t xml:space="preserve"> STATEMENT OF CITY COMPENSATORY ALLOWANCE (FILLED POST)</t>
  </si>
  <si>
    <t xml:space="preserve">Total </t>
  </si>
  <si>
    <t>No. Of Post as Per IFHRMS</t>
  </si>
  <si>
    <t>Reason for Variation                        (Deployment / Surplus/ Post transfer / Upgradation new post etc..)</t>
  </si>
  <si>
    <r>
      <rPr>
        <b/>
        <u val="single"/>
        <sz val="12"/>
        <color indexed="8"/>
        <rFont val="Calibri"/>
        <family val="2"/>
      </rPr>
      <t>2202-02-109 AZ:</t>
    </r>
    <r>
      <rPr>
        <b/>
        <sz val="12"/>
        <color indexed="8"/>
        <rFont val="Calibri"/>
        <family val="2"/>
      </rPr>
      <t xml:space="preserve">    2202.  General Education – 02. Secondary Education – 109 - Government Secondary Schools -State's Expenditure -  AZ. Payment of salary to Teachers of Government High Schools and Higher Secondary Schools undr Sarva Shiksha Abhiyan
</t>
    </r>
  </si>
  <si>
    <r>
      <t xml:space="preserve">Revised  Classification                      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                      No  of Persons  in                                                                    HOUSE RENT ALLOWANCE                                                (Filled Post)
</t>
    </r>
  </si>
  <si>
    <t>IFHRMS CODE / SUB-ORDINATE OFFICE NAME &amp; PLACE</t>
  </si>
  <si>
    <t>HEAD OF ACCOUNT</t>
  </si>
  <si>
    <t xml:space="preserve">POST VARIATION </t>
  </si>
  <si>
    <t xml:space="preserve">  STATEMENT OF HOUSE RENT ALLOWANCE (FILLED POST)</t>
  </si>
  <si>
    <t>41010291 / SCHOOL EDUCATION</t>
  </si>
  <si>
    <t>WAGES (Changed to Contract Pay )</t>
  </si>
  <si>
    <t>NUMBER STATEMENT:</t>
  </si>
  <si>
    <t>SPL ALLOWANCE ( Up to 100 )</t>
  </si>
  <si>
    <t>SPL ALLOWANCE ( 101 to 250 )</t>
  </si>
  <si>
    <t>SPL ALLOWANCE (251 TO 500)</t>
  </si>
  <si>
    <t>AHM ALLOWANCE(Up to 100)</t>
  </si>
  <si>
    <t>115700</t>
  </si>
  <si>
    <t>Bachelor Of Teaching Assistant</t>
  </si>
  <si>
    <t>Bachelor Of Teaching Tamil Pandit</t>
  </si>
  <si>
    <t>Variation (Column.                8-9) (Decrease)</t>
  </si>
  <si>
    <t>Variation (Column.    9-8) (Increase)</t>
  </si>
  <si>
    <t>65500(NT)</t>
  </si>
  <si>
    <t>116600(Other)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</si>
</sst>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u val="single"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 applyProtection="1">
      <alignment horizontal="right" vertical="center" wrapText="1"/>
      <protection/>
    </xf>
    <xf numFmtId="0" fontId="64" fillId="0" borderId="10" xfId="0" applyFont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/>
      <protection/>
    </xf>
    <xf numFmtId="0" fontId="63" fillId="0" borderId="11" xfId="0" applyFont="1" applyFill="1" applyBorder="1" applyAlignment="1" applyProtection="1">
      <alignment vertical="center" wrapText="1"/>
      <protection/>
    </xf>
    <xf numFmtId="1" fontId="63" fillId="0" borderId="10" xfId="0" applyNumberFormat="1" applyFont="1" applyFill="1" applyBorder="1" applyAlignment="1" applyProtection="1">
      <alignment horizontal="right" vertical="center" wrapText="1"/>
      <protection/>
    </xf>
    <xf numFmtId="0" fontId="63" fillId="0" borderId="12" xfId="0" applyFont="1" applyFill="1" applyBorder="1" applyAlignment="1" applyProtection="1">
      <alignment horizontal="right" vertical="center" wrapText="1"/>
      <protection/>
    </xf>
    <xf numFmtId="0" fontId="62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0" fillId="0" borderId="13" xfId="0" applyBorder="1" applyAlignment="1">
      <alignment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66" fillId="0" borderId="13" xfId="0" applyFont="1" applyBorder="1" applyAlignment="1">
      <alignment/>
    </xf>
    <xf numFmtId="0" fontId="66" fillId="0" borderId="15" xfId="0" applyFont="1" applyBorder="1" applyAlignment="1">
      <alignment/>
    </xf>
    <xf numFmtId="0" fontId="67" fillId="0" borderId="14" xfId="0" applyFont="1" applyBorder="1" applyAlignment="1">
      <alignment vertical="top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right" vertical="center"/>
    </xf>
    <xf numFmtId="0" fontId="67" fillId="0" borderId="14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7" fillId="0" borderId="17" xfId="0" applyFont="1" applyBorder="1" applyAlignment="1">
      <alignment horizontal="center"/>
    </xf>
    <xf numFmtId="0" fontId="66" fillId="0" borderId="0" xfId="0" applyFont="1" applyAlignment="1">
      <alignment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 vertical="center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4" xfId="0" applyFont="1" applyBorder="1" applyAlignment="1" quotePrefix="1">
      <alignment horizontal="center" vertical="center" wrapText="1"/>
    </xf>
    <xf numFmtId="0" fontId="70" fillId="0" borderId="10" xfId="0" applyFont="1" applyFill="1" applyBorder="1" applyAlignment="1" applyProtection="1" quotePrefix="1">
      <alignment horizontal="center" vertical="center" wrapText="1"/>
      <protection/>
    </xf>
    <xf numFmtId="0" fontId="59" fillId="0" borderId="10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horizontal="center"/>
      <protection/>
    </xf>
    <xf numFmtId="0" fontId="65" fillId="0" borderId="10" xfId="0" applyFont="1" applyBorder="1" applyAlignment="1" applyProtection="1">
      <alignment/>
      <protection/>
    </xf>
    <xf numFmtId="0" fontId="65" fillId="0" borderId="11" xfId="0" applyFont="1" applyBorder="1" applyAlignment="1" applyProtection="1">
      <alignment horizontal="left"/>
      <protection/>
    </xf>
    <xf numFmtId="0" fontId="65" fillId="0" borderId="10" xfId="0" applyFont="1" applyBorder="1" applyAlignment="1" applyProtection="1">
      <alignment horizontal="center"/>
      <protection/>
    </xf>
    <xf numFmtId="0" fontId="65" fillId="0" borderId="18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9" fillId="0" borderId="10" xfId="0" applyFont="1" applyBorder="1" applyAlignment="1">
      <alignment horizontal="right" vertical="top"/>
    </xf>
    <xf numFmtId="0" fontId="67" fillId="2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59" fillId="0" borderId="12" xfId="0" applyFont="1" applyFill="1" applyBorder="1" applyAlignment="1" applyProtection="1">
      <alignment horizontal="center"/>
      <protection/>
    </xf>
    <xf numFmtId="0" fontId="70" fillId="0" borderId="10" xfId="0" applyFont="1" applyFill="1" applyBorder="1" applyAlignment="1" applyProtection="1">
      <alignment horizontal="center" vertical="center"/>
      <protection/>
    </xf>
    <xf numFmtId="0" fontId="65" fillId="0" borderId="10" xfId="0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/>
    </xf>
    <xf numFmtId="0" fontId="67" fillId="33" borderId="10" xfId="0" applyFont="1" applyFill="1" applyBorder="1" applyAlignment="1" applyProtection="1">
      <alignment/>
      <protection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65" fillId="0" borderId="12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66" fillId="0" borderId="19" xfId="0" applyFont="1" applyBorder="1" applyAlignment="1">
      <alignment vertical="center" wrapText="1"/>
    </xf>
    <xf numFmtId="0" fontId="66" fillId="0" borderId="20" xfId="0" applyFont="1" applyBorder="1" applyAlignment="1">
      <alignment vertical="center"/>
    </xf>
    <xf numFmtId="0" fontId="65" fillId="0" borderId="14" xfId="0" applyFont="1" applyBorder="1" applyAlignment="1">
      <alignment vertical="center" wrapText="1"/>
    </xf>
    <xf numFmtId="0" fontId="59" fillId="0" borderId="10" xfId="0" applyFont="1" applyBorder="1" applyAlignment="1">
      <alignment horizontal="right" vertical="center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wrapText="1"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65" fillId="0" borderId="10" xfId="0" applyFont="1" applyFill="1" applyBorder="1" applyAlignment="1" applyProtection="1">
      <alignment horizontal="center" vertical="top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/>
      <protection/>
    </xf>
    <xf numFmtId="0" fontId="66" fillId="0" borderId="10" xfId="0" applyFont="1" applyFill="1" applyBorder="1" applyAlignment="1" applyProtection="1">
      <alignment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73" fillId="0" borderId="10" xfId="0" applyFont="1" applyFill="1" applyBorder="1" applyAlignment="1" applyProtection="1" quotePrefix="1">
      <alignment horizontal="center" vertical="center" wrapText="1"/>
      <protection/>
    </xf>
    <xf numFmtId="0" fontId="73" fillId="0" borderId="10" xfId="0" applyFont="1" applyFill="1" applyBorder="1" applyAlignment="1" applyProtection="1" quotePrefix="1">
      <alignment horizontal="center" wrapText="1"/>
      <protection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/>
      <protection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right" vertical="top"/>
    </xf>
    <xf numFmtId="0" fontId="74" fillId="0" borderId="10" xfId="0" applyFont="1" applyBorder="1" applyAlignment="1">
      <alignment vertical="top" wrapText="1"/>
    </xf>
    <xf numFmtId="0" fontId="59" fillId="2" borderId="10" xfId="0" applyFont="1" applyFill="1" applyBorder="1" applyAlignment="1" applyProtection="1">
      <alignment vertical="top" wrapText="1"/>
      <protection locked="0"/>
    </xf>
    <xf numFmtId="0" fontId="59" fillId="0" borderId="0" xfId="0" applyFont="1" applyBorder="1" applyAlignment="1">
      <alignment vertical="top" wrapText="1"/>
    </xf>
    <xf numFmtId="0" fontId="75" fillId="0" borderId="0" xfId="0" applyFont="1" applyBorder="1" applyAlignment="1">
      <alignment vertical="top" wrapText="1"/>
    </xf>
    <xf numFmtId="0" fontId="76" fillId="0" borderId="0" xfId="0" applyFont="1" applyFill="1" applyAlignment="1">
      <alignment/>
    </xf>
    <xf numFmtId="0" fontId="65" fillId="2" borderId="10" xfId="0" applyFont="1" applyFill="1" applyBorder="1" applyAlignment="1" applyProtection="1">
      <alignment vertical="top"/>
      <protection locked="0"/>
    </xf>
    <xf numFmtId="0" fontId="67" fillId="0" borderId="10" xfId="0" applyFont="1" applyBorder="1" applyAlignment="1">
      <alignment vertical="top"/>
    </xf>
    <xf numFmtId="0" fontId="65" fillId="0" borderId="10" xfId="0" applyFont="1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67" fillId="2" borderId="10" xfId="0" applyFont="1" applyFill="1" applyBorder="1" applyAlignment="1" applyProtection="1">
      <alignment horizontal="right"/>
      <protection locked="0"/>
    </xf>
    <xf numFmtId="1" fontId="67" fillId="2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top"/>
    </xf>
    <xf numFmtId="0" fontId="63" fillId="0" borderId="10" xfId="0" applyFont="1" applyFill="1" applyBorder="1" applyAlignment="1" applyProtection="1">
      <alignment horizontal="center" vertical="top" wrapText="1"/>
      <protection/>
    </xf>
    <xf numFmtId="0" fontId="59" fillId="0" borderId="10" xfId="0" applyFont="1" applyFill="1" applyBorder="1" applyAlignment="1" applyProtection="1">
      <alignment horizontal="center" vertical="top" wrapText="1"/>
      <protection/>
    </xf>
    <xf numFmtId="49" fontId="65" fillId="0" borderId="10" xfId="0" applyNumberFormat="1" applyFont="1" applyFill="1" applyBorder="1" applyAlignment="1" applyProtection="1">
      <alignment vertical="top"/>
      <protection/>
    </xf>
    <xf numFmtId="49" fontId="65" fillId="0" borderId="10" xfId="0" applyNumberFormat="1" applyFont="1" applyFill="1" applyBorder="1" applyAlignment="1" applyProtection="1">
      <alignment horizontal="center" vertical="top"/>
      <protection/>
    </xf>
    <xf numFmtId="0" fontId="66" fillId="0" borderId="10" xfId="0" applyFont="1" applyBorder="1" applyAlignment="1">
      <alignment horizontal="left"/>
    </xf>
    <xf numFmtId="0" fontId="59" fillId="0" borderId="10" xfId="0" applyFont="1" applyFill="1" applyBorder="1" applyAlignment="1" applyProtection="1">
      <alignment vertical="top" wrapText="1"/>
      <protection/>
    </xf>
    <xf numFmtId="49" fontId="66" fillId="0" borderId="10" xfId="0" applyNumberFormat="1" applyFont="1" applyBorder="1" applyAlignment="1">
      <alignment horizontal="left"/>
    </xf>
    <xf numFmtId="0" fontId="65" fillId="0" borderId="10" xfId="0" applyFont="1" applyFill="1" applyBorder="1" applyAlignment="1" applyProtection="1">
      <alignment horizontal="center" textRotation="90"/>
      <protection/>
    </xf>
    <xf numFmtId="0" fontId="66" fillId="0" borderId="21" xfId="0" applyFont="1" applyFill="1" applyBorder="1" applyAlignment="1" applyProtection="1">
      <alignment/>
      <protection/>
    </xf>
    <xf numFmtId="0" fontId="66" fillId="0" borderId="12" xfId="0" applyFont="1" applyFill="1" applyBorder="1" applyAlignment="1" applyProtection="1">
      <alignment/>
      <protection/>
    </xf>
    <xf numFmtId="0" fontId="77" fillId="0" borderId="21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12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12" xfId="0" applyFont="1" applyBorder="1" applyAlignment="1">
      <alignment/>
    </xf>
    <xf numFmtId="0" fontId="75" fillId="0" borderId="21" xfId="0" applyFont="1" applyBorder="1" applyAlignment="1">
      <alignment/>
    </xf>
    <xf numFmtId="0" fontId="75" fillId="0" borderId="12" xfId="0" applyFont="1" applyBorder="1" applyAlignment="1">
      <alignment/>
    </xf>
    <xf numFmtId="0" fontId="74" fillId="10" borderId="10" xfId="0" applyFont="1" applyFill="1" applyBorder="1" applyAlignment="1" applyProtection="1">
      <alignment vertical="top" wrapText="1"/>
      <protection/>
    </xf>
    <xf numFmtId="0" fontId="65" fillId="0" borderId="10" xfId="0" applyFont="1" applyBorder="1" applyAlignment="1" applyProtection="1">
      <alignment horizontal="left"/>
      <protection/>
    </xf>
    <xf numFmtId="0" fontId="59" fillId="0" borderId="11" xfId="0" applyFont="1" applyFill="1" applyBorder="1" applyAlignment="1" applyProtection="1" quotePrefix="1">
      <alignment horizontal="center"/>
      <protection/>
    </xf>
    <xf numFmtId="0" fontId="59" fillId="0" borderId="21" xfId="0" applyFont="1" applyFill="1" applyBorder="1" applyAlignment="1" applyProtection="1" quotePrefix="1">
      <alignment horizontal="center"/>
      <protection/>
    </xf>
    <xf numFmtId="0" fontId="59" fillId="0" borderId="12" xfId="0" applyFont="1" applyFill="1" applyBorder="1" applyAlignment="1" applyProtection="1" quotePrefix="1">
      <alignment horizontal="center"/>
      <protection/>
    </xf>
    <xf numFmtId="0" fontId="66" fillId="0" borderId="22" xfId="0" applyFont="1" applyFill="1" applyBorder="1" applyAlignment="1" applyProtection="1">
      <alignment horizontal="left" vertical="center"/>
      <protection/>
    </xf>
    <xf numFmtId="0" fontId="61" fillId="0" borderId="18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59" fillId="0" borderId="27" xfId="0" applyFont="1" applyFill="1" applyBorder="1" applyAlignment="1" applyProtection="1">
      <alignment horizontal="center" textRotation="90" wrapText="1"/>
      <protection/>
    </xf>
    <xf numFmtId="0" fontId="59" fillId="0" borderId="28" xfId="0" applyFont="1" applyFill="1" applyBorder="1" applyAlignment="1" applyProtection="1">
      <alignment horizontal="center" textRotation="90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5" fillId="0" borderId="22" xfId="0" applyFont="1" applyFill="1" applyBorder="1" applyAlignment="1" applyProtection="1">
      <alignment horizontal="center" wrapText="1"/>
      <protection/>
    </xf>
    <xf numFmtId="0" fontId="65" fillId="0" borderId="18" xfId="0" applyFont="1" applyFill="1" applyBorder="1" applyAlignment="1" applyProtection="1">
      <alignment horizontal="center" wrapText="1"/>
      <protection/>
    </xf>
    <xf numFmtId="0" fontId="59" fillId="0" borderId="27" xfId="0" applyFont="1" applyFill="1" applyBorder="1" applyAlignment="1" applyProtection="1">
      <alignment textRotation="90"/>
      <protection/>
    </xf>
    <xf numFmtId="0" fontId="59" fillId="0" borderId="28" xfId="0" applyFont="1" applyFill="1" applyBorder="1" applyAlignment="1" applyProtection="1">
      <alignment textRotation="90"/>
      <protection/>
    </xf>
    <xf numFmtId="0" fontId="59" fillId="0" borderId="27" xfId="0" applyFont="1" applyFill="1" applyBorder="1" applyAlignment="1" applyProtection="1">
      <alignment textRotation="90" wrapText="1"/>
      <protection/>
    </xf>
    <xf numFmtId="0" fontId="59" fillId="0" borderId="28" xfId="0" applyFont="1" applyFill="1" applyBorder="1" applyAlignment="1" applyProtection="1">
      <alignment textRotation="90" wrapText="1"/>
      <protection/>
    </xf>
    <xf numFmtId="0" fontId="65" fillId="0" borderId="27" xfId="0" applyFont="1" applyFill="1" applyBorder="1" applyAlignment="1" applyProtection="1">
      <alignment horizontal="center" textRotation="90" wrapText="1"/>
      <protection/>
    </xf>
    <xf numFmtId="0" fontId="65" fillId="0" borderId="28" xfId="0" applyFont="1" applyFill="1" applyBorder="1" applyAlignment="1" applyProtection="1">
      <alignment horizontal="center" textRotation="90" wrapText="1"/>
      <protection/>
    </xf>
    <xf numFmtId="0" fontId="59" fillId="0" borderId="11" xfId="0" applyFont="1" applyFill="1" applyBorder="1" applyAlignment="1" applyProtection="1">
      <alignment horizontal="center" vertical="top" wrapText="1"/>
      <protection/>
    </xf>
    <xf numFmtId="0" fontId="59" fillId="0" borderId="21" xfId="0" applyFont="1" applyFill="1" applyBorder="1" applyAlignment="1" applyProtection="1">
      <alignment vertical="top"/>
      <protection/>
    </xf>
    <xf numFmtId="0" fontId="59" fillId="0" borderId="12" xfId="0" applyFont="1" applyFill="1" applyBorder="1" applyAlignment="1" applyProtection="1">
      <alignment vertical="top"/>
      <protection/>
    </xf>
    <xf numFmtId="0" fontId="65" fillId="0" borderId="11" xfId="0" applyFont="1" applyFill="1" applyBorder="1" applyAlignment="1" applyProtection="1">
      <alignment horizontal="right" wrapText="1"/>
      <protection/>
    </xf>
    <xf numFmtId="0" fontId="65" fillId="0" borderId="21" xfId="0" applyFont="1" applyFill="1" applyBorder="1" applyAlignment="1" applyProtection="1">
      <alignment horizontal="right" wrapText="1"/>
      <protection/>
    </xf>
    <xf numFmtId="0" fontId="65" fillId="0" borderId="12" xfId="0" applyFont="1" applyFill="1" applyBorder="1" applyAlignment="1" applyProtection="1">
      <alignment horizontal="right" wrapText="1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9" fillId="0" borderId="21" xfId="0" applyFont="1" applyFill="1" applyBorder="1" applyAlignment="1" applyProtection="1">
      <alignment horizontal="center" vertical="center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12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left" vertical="top" wrapText="1"/>
      <protection/>
    </xf>
    <xf numFmtId="0" fontId="66" fillId="2" borderId="10" xfId="0" applyFont="1" applyFill="1" applyBorder="1" applyAlignment="1" applyProtection="1">
      <alignment horizontal="left" vertical="top"/>
      <protection locked="0"/>
    </xf>
    <xf numFmtId="0" fontId="66" fillId="0" borderId="11" xfId="0" applyFont="1" applyFill="1" applyBorder="1" applyAlignment="1" applyProtection="1">
      <alignment horizontal="left" vertical="top" wrapText="1"/>
      <protection/>
    </xf>
    <xf numFmtId="0" fontId="66" fillId="0" borderId="21" xfId="0" applyFont="1" applyFill="1" applyBorder="1" applyAlignment="1" applyProtection="1">
      <alignment horizontal="left" vertical="top" wrapText="1"/>
      <protection/>
    </xf>
    <xf numFmtId="0" fontId="66" fillId="0" borderId="12" xfId="0" applyFont="1" applyFill="1" applyBorder="1" applyAlignment="1" applyProtection="1">
      <alignment horizontal="left" vertical="top" wrapText="1"/>
      <protection/>
    </xf>
    <xf numFmtId="0" fontId="66" fillId="0" borderId="11" xfId="0" applyFont="1" applyFill="1" applyBorder="1" applyAlignment="1" applyProtection="1">
      <alignment horizontal="left" vertical="top"/>
      <protection/>
    </xf>
    <xf numFmtId="0" fontId="66" fillId="0" borderId="21" xfId="0" applyFont="1" applyFill="1" applyBorder="1" applyAlignment="1" applyProtection="1">
      <alignment horizontal="left" vertical="top"/>
      <protection/>
    </xf>
    <xf numFmtId="0" fontId="66" fillId="0" borderId="12" xfId="0" applyFont="1" applyFill="1" applyBorder="1" applyAlignment="1" applyProtection="1">
      <alignment horizontal="left" vertical="top"/>
      <protection/>
    </xf>
    <xf numFmtId="0" fontId="66" fillId="0" borderId="11" xfId="0" applyFont="1" applyFill="1" applyBorder="1" applyAlignment="1" applyProtection="1">
      <alignment horizontal="right"/>
      <protection/>
    </xf>
    <xf numFmtId="0" fontId="66" fillId="0" borderId="21" xfId="0" applyFont="1" applyFill="1" applyBorder="1" applyAlignment="1" applyProtection="1">
      <alignment horizontal="right"/>
      <protection/>
    </xf>
    <xf numFmtId="0" fontId="74" fillId="0" borderId="27" xfId="0" applyFont="1" applyFill="1" applyBorder="1" applyAlignment="1" applyProtection="1">
      <alignment horizontal="center" textRotation="90" wrapText="1"/>
      <protection/>
    </xf>
    <xf numFmtId="0" fontId="76" fillId="0" borderId="28" xfId="0" applyFont="1" applyBorder="1" applyAlignment="1">
      <alignment wrapText="1"/>
    </xf>
    <xf numFmtId="0" fontId="66" fillId="0" borderId="11" xfId="0" applyFont="1" applyFill="1" applyBorder="1" applyAlignment="1" applyProtection="1">
      <alignment horizontal="center"/>
      <protection/>
    </xf>
    <xf numFmtId="0" fontId="66" fillId="0" borderId="21" xfId="0" applyFont="1" applyFill="1" applyBorder="1" applyAlignment="1" applyProtection="1">
      <alignment horizontal="center"/>
      <protection/>
    </xf>
    <xf numFmtId="0" fontId="66" fillId="0" borderId="12" xfId="0" applyFont="1" applyFill="1" applyBorder="1" applyAlignment="1" applyProtection="1">
      <alignment horizontal="center"/>
      <protection/>
    </xf>
    <xf numFmtId="0" fontId="59" fillId="0" borderId="27" xfId="0" applyFont="1" applyFill="1" applyBorder="1" applyAlignment="1" applyProtection="1">
      <alignment horizontal="center" vertical="center" wrapText="1"/>
      <protection/>
    </xf>
    <xf numFmtId="0" fontId="59" fillId="0" borderId="29" xfId="0" applyFont="1" applyFill="1" applyBorder="1" applyAlignment="1" applyProtection="1">
      <alignment horizontal="center" vertical="center" wrapText="1"/>
      <protection/>
    </xf>
    <xf numFmtId="0" fontId="59" fillId="0" borderId="28" xfId="0" applyFont="1" applyFill="1" applyBorder="1" applyAlignment="1" applyProtection="1">
      <alignment horizontal="center" vertical="center" wrapText="1"/>
      <protection/>
    </xf>
    <xf numFmtId="0" fontId="59" fillId="0" borderId="27" xfId="0" applyFont="1" applyFill="1" applyBorder="1" applyAlignment="1" applyProtection="1">
      <alignment horizontal="center" textRotation="90"/>
      <protection/>
    </xf>
    <xf numFmtId="0" fontId="59" fillId="0" borderId="29" xfId="0" applyFont="1" applyFill="1" applyBorder="1" applyAlignment="1" applyProtection="1">
      <alignment horizontal="center" textRotation="90"/>
      <protection/>
    </xf>
    <xf numFmtId="0" fontId="59" fillId="0" borderId="28" xfId="0" applyFont="1" applyFill="1" applyBorder="1" applyAlignment="1" applyProtection="1">
      <alignment horizontal="center" textRotation="90"/>
      <protection/>
    </xf>
    <xf numFmtId="0" fontId="11" fillId="0" borderId="27" xfId="0" applyFont="1" applyFill="1" applyBorder="1" applyAlignment="1" applyProtection="1">
      <alignment textRotation="90" wrapText="1"/>
      <protection/>
    </xf>
    <xf numFmtId="0" fontId="11" fillId="0" borderId="28" xfId="0" applyFont="1" applyFill="1" applyBorder="1" applyAlignment="1" applyProtection="1">
      <alignment textRotation="90" wrapText="1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left" vertical="center"/>
      <protection/>
    </xf>
    <xf numFmtId="0" fontId="59" fillId="0" borderId="21" xfId="0" applyFont="1" applyFill="1" applyBorder="1" applyAlignment="1" applyProtection="1">
      <alignment horizontal="left" vertical="center"/>
      <protection/>
    </xf>
    <xf numFmtId="0" fontId="59" fillId="0" borderId="12" xfId="0" applyFont="1" applyFill="1" applyBorder="1" applyAlignment="1" applyProtection="1">
      <alignment horizontal="left" vertical="center"/>
      <protection/>
    </xf>
    <xf numFmtId="0" fontId="59" fillId="0" borderId="11" xfId="0" applyFont="1" applyFill="1" applyBorder="1" applyAlignment="1" applyProtection="1">
      <alignment horizontal="center"/>
      <protection/>
    </xf>
    <xf numFmtId="0" fontId="59" fillId="0" borderId="21" xfId="0" applyFont="1" applyFill="1" applyBorder="1" applyAlignment="1" applyProtection="1">
      <alignment horizontal="center"/>
      <protection/>
    </xf>
    <xf numFmtId="0" fontId="59" fillId="0" borderId="12" xfId="0" applyFont="1" applyFill="1" applyBorder="1" applyAlignment="1" applyProtection="1">
      <alignment horizontal="center"/>
      <protection/>
    </xf>
    <xf numFmtId="0" fontId="77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 vertical="center"/>
    </xf>
    <xf numFmtId="0" fontId="77" fillId="0" borderId="11" xfId="0" applyFont="1" applyBorder="1" applyAlignment="1">
      <alignment horizontal="right"/>
    </xf>
    <xf numFmtId="0" fontId="77" fillId="0" borderId="21" xfId="0" applyFont="1" applyBorder="1" applyAlignment="1">
      <alignment horizontal="right"/>
    </xf>
    <xf numFmtId="0" fontId="66" fillId="0" borderId="10" xfId="0" applyFont="1" applyBorder="1" applyAlignment="1">
      <alignment horizontal="left" vertical="top"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top" wrapText="1"/>
    </xf>
    <xf numFmtId="0" fontId="65" fillId="0" borderId="11" xfId="0" applyFont="1" applyBorder="1" applyAlignment="1" applyProtection="1">
      <alignment horizontal="left" wrapText="1"/>
      <protection/>
    </xf>
    <xf numFmtId="0" fontId="65" fillId="0" borderId="21" xfId="0" applyFont="1" applyBorder="1" applyAlignment="1" applyProtection="1">
      <alignment horizontal="left" wrapText="1"/>
      <protection/>
    </xf>
    <xf numFmtId="0" fontId="65" fillId="0" borderId="12" xfId="0" applyFont="1" applyBorder="1" applyAlignment="1" applyProtection="1">
      <alignment horizontal="left" wrapText="1"/>
      <protection/>
    </xf>
    <xf numFmtId="0" fontId="65" fillId="0" borderId="11" xfId="0" applyFont="1" applyBorder="1" applyAlignment="1" applyProtection="1">
      <alignment horizontal="left" vertical="top"/>
      <protection/>
    </xf>
    <xf numFmtId="0" fontId="65" fillId="0" borderId="21" xfId="0" applyFont="1" applyBorder="1" applyAlignment="1" applyProtection="1">
      <alignment horizontal="left" vertical="top"/>
      <protection/>
    </xf>
    <xf numFmtId="0" fontId="65" fillId="0" borderId="12" xfId="0" applyFont="1" applyBorder="1" applyAlignment="1" applyProtection="1">
      <alignment horizontal="left" vertical="top"/>
      <protection/>
    </xf>
    <xf numFmtId="0" fontId="70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right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65" fillId="0" borderId="11" xfId="0" applyFont="1" applyBorder="1" applyAlignment="1" applyProtection="1">
      <alignment horizontal="left"/>
      <protection/>
    </xf>
    <xf numFmtId="0" fontId="65" fillId="0" borderId="21" xfId="0" applyFont="1" applyBorder="1" applyAlignment="1" applyProtection="1">
      <alignment horizontal="left"/>
      <protection/>
    </xf>
    <xf numFmtId="0" fontId="65" fillId="0" borderId="10" xfId="0" applyFont="1" applyBorder="1" applyAlignment="1" applyProtection="1">
      <alignment horizontal="left"/>
      <protection/>
    </xf>
    <xf numFmtId="0" fontId="66" fillId="0" borderId="11" xfId="0" applyFont="1" applyBorder="1" applyAlignment="1">
      <alignment horizontal="right"/>
    </xf>
    <xf numFmtId="0" fontId="66" fillId="0" borderId="21" xfId="0" applyFont="1" applyBorder="1" applyAlignment="1">
      <alignment horizontal="right"/>
    </xf>
    <xf numFmtId="0" fontId="66" fillId="0" borderId="11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59" fillId="0" borderId="11" xfId="0" applyFont="1" applyBorder="1" applyAlignment="1" applyProtection="1">
      <alignment horizontal="left"/>
      <protection/>
    </xf>
    <xf numFmtId="0" fontId="59" fillId="0" borderId="21" xfId="0" applyFont="1" applyBorder="1" applyAlignment="1" applyProtection="1">
      <alignment horizontal="left"/>
      <protection/>
    </xf>
    <xf numFmtId="0" fontId="59" fillId="0" borderId="12" xfId="0" applyFont="1" applyBorder="1" applyAlignment="1" applyProtection="1">
      <alignment horizontal="left"/>
      <protection/>
    </xf>
    <xf numFmtId="0" fontId="59" fillId="0" borderId="22" xfId="0" applyFont="1" applyBorder="1" applyAlignment="1" applyProtection="1">
      <alignment horizontal="left" vertical="center" wrapText="1"/>
      <protection/>
    </xf>
    <xf numFmtId="0" fontId="59" fillId="0" borderId="18" xfId="0" applyFont="1" applyBorder="1" applyAlignment="1" applyProtection="1">
      <alignment horizontal="left" vertical="center" wrapText="1"/>
      <protection/>
    </xf>
    <xf numFmtId="0" fontId="59" fillId="0" borderId="23" xfId="0" applyFont="1" applyBorder="1" applyAlignment="1" applyProtection="1">
      <alignment horizontal="left" vertical="center" wrapText="1"/>
      <protection/>
    </xf>
    <xf numFmtId="0" fontId="59" fillId="0" borderId="24" xfId="0" applyFont="1" applyBorder="1" applyAlignment="1" applyProtection="1">
      <alignment horizontal="left" vertical="center" wrapText="1"/>
      <protection/>
    </xf>
    <xf numFmtId="0" fontId="59" fillId="0" borderId="25" xfId="0" applyFont="1" applyBorder="1" applyAlignment="1" applyProtection="1">
      <alignment horizontal="left" vertical="center" wrapText="1"/>
      <protection/>
    </xf>
    <xf numFmtId="0" fontId="59" fillId="0" borderId="26" xfId="0" applyFont="1" applyBorder="1" applyAlignment="1" applyProtection="1">
      <alignment horizontal="left" vertical="center" wrapText="1"/>
      <protection/>
    </xf>
    <xf numFmtId="0" fontId="66" fillId="0" borderId="11" xfId="0" applyFont="1" applyBorder="1" applyAlignment="1" applyProtection="1">
      <alignment horizontal="center"/>
      <protection/>
    </xf>
    <xf numFmtId="0" fontId="66" fillId="0" borderId="21" xfId="0" applyFont="1" applyBorder="1" applyAlignment="1" applyProtection="1">
      <alignment horizontal="center"/>
      <protection/>
    </xf>
    <xf numFmtId="0" fontId="66" fillId="0" borderId="12" xfId="0" applyFont="1" applyBorder="1" applyAlignment="1" applyProtection="1">
      <alignment horizont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/>
      <protection/>
    </xf>
    <xf numFmtId="0" fontId="59" fillId="0" borderId="11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6" fillId="0" borderId="10" xfId="0" applyFont="1" applyBorder="1" applyAlignment="1" applyProtection="1">
      <alignment horizontal="center"/>
      <protection/>
    </xf>
    <xf numFmtId="0" fontId="59" fillId="0" borderId="22" xfId="0" applyFont="1" applyBorder="1" applyAlignment="1" applyProtection="1">
      <alignment horizontal="left" vertical="center"/>
      <protection/>
    </xf>
    <xf numFmtId="0" fontId="59" fillId="0" borderId="18" xfId="0" applyFont="1" applyBorder="1" applyAlignment="1" applyProtection="1">
      <alignment horizontal="left" vertical="center"/>
      <protection/>
    </xf>
    <xf numFmtId="0" fontId="59" fillId="0" borderId="23" xfId="0" applyFont="1" applyBorder="1" applyAlignment="1" applyProtection="1">
      <alignment horizontal="left" vertical="center"/>
      <protection/>
    </xf>
    <xf numFmtId="0" fontId="59" fillId="0" borderId="24" xfId="0" applyFont="1" applyBorder="1" applyAlignment="1" applyProtection="1">
      <alignment horizontal="left" vertical="center"/>
      <protection/>
    </xf>
    <xf numFmtId="0" fontId="59" fillId="0" borderId="25" xfId="0" applyFont="1" applyBorder="1" applyAlignment="1" applyProtection="1">
      <alignment horizontal="left" vertical="center"/>
      <protection/>
    </xf>
    <xf numFmtId="0" fontId="59" fillId="0" borderId="26" xfId="0" applyFont="1" applyBorder="1" applyAlignment="1" applyProtection="1">
      <alignment horizontal="left" vertical="center"/>
      <protection/>
    </xf>
    <xf numFmtId="0" fontId="70" fillId="0" borderId="11" xfId="0" applyFont="1" applyBorder="1" applyAlignment="1" applyProtection="1">
      <alignment horizontal="center"/>
      <protection/>
    </xf>
    <xf numFmtId="0" fontId="70" fillId="0" borderId="23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65" fillId="0" borderId="10" xfId="0" applyFont="1" applyBorder="1" applyAlignment="1" applyProtection="1">
      <alignment horizontal="center" vertical="center"/>
      <protection/>
    </xf>
    <xf numFmtId="0" fontId="65" fillId="0" borderId="27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65" fillId="0" borderId="21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right"/>
      <protection/>
    </xf>
    <xf numFmtId="0" fontId="59" fillId="0" borderId="21" xfId="0" applyFont="1" applyBorder="1" applyAlignment="1" applyProtection="1">
      <alignment horizontal="right"/>
      <protection/>
    </xf>
    <xf numFmtId="0" fontId="59" fillId="0" borderId="12" xfId="0" applyFont="1" applyBorder="1" applyAlignment="1" applyProtection="1">
      <alignment horizontal="right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59" fillId="0" borderId="21" xfId="0" applyFont="1" applyBorder="1" applyAlignment="1">
      <alignment horizontal="left" wrapText="1"/>
    </xf>
    <xf numFmtId="0" fontId="59" fillId="0" borderId="12" xfId="0" applyFont="1" applyBorder="1" applyAlignment="1">
      <alignment horizontal="left" wrapText="1"/>
    </xf>
    <xf numFmtId="0" fontId="65" fillId="0" borderId="11" xfId="0" applyFont="1" applyBorder="1" applyAlignment="1" applyProtection="1">
      <alignment horizontal="left" vertical="top" wrapText="1"/>
      <protection/>
    </xf>
    <xf numFmtId="0" fontId="65" fillId="0" borderId="21" xfId="0" applyFont="1" applyBorder="1" applyAlignment="1" applyProtection="1">
      <alignment horizontal="left" vertical="top" wrapText="1"/>
      <protection/>
    </xf>
    <xf numFmtId="0" fontId="65" fillId="0" borderId="12" xfId="0" applyFont="1" applyBorder="1" applyAlignment="1" applyProtection="1">
      <alignment horizontal="left" vertical="top" wrapText="1"/>
      <protection/>
    </xf>
    <xf numFmtId="0" fontId="65" fillId="0" borderId="11" xfId="0" applyFont="1" applyBorder="1" applyAlignment="1" applyProtection="1">
      <alignment horizontal="center"/>
      <protection/>
    </xf>
    <xf numFmtId="0" fontId="65" fillId="0" borderId="12" xfId="0" applyFont="1" applyBorder="1" applyAlignment="1" applyProtection="1">
      <alignment horizontal="center"/>
      <protection/>
    </xf>
    <xf numFmtId="0" fontId="66" fillId="0" borderId="10" xfId="0" applyFont="1" applyBorder="1" applyAlignment="1">
      <alignment horizontal="right"/>
    </xf>
    <xf numFmtId="0" fontId="66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right"/>
    </xf>
    <xf numFmtId="0" fontId="59" fillId="0" borderId="21" xfId="0" applyFont="1" applyBorder="1" applyAlignment="1">
      <alignment horizontal="right"/>
    </xf>
    <xf numFmtId="0" fontId="65" fillId="0" borderId="22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65" fillId="0" borderId="24" xfId="0" applyFont="1" applyBorder="1" applyAlignment="1">
      <alignment horizontal="left" vertical="center"/>
    </xf>
    <xf numFmtId="0" fontId="65" fillId="0" borderId="25" xfId="0" applyFont="1" applyBorder="1" applyAlignment="1">
      <alignment horizontal="left" vertical="center"/>
    </xf>
    <xf numFmtId="0" fontId="65" fillId="0" borderId="26" xfId="0" applyFont="1" applyBorder="1" applyAlignment="1">
      <alignment horizontal="left" vertical="center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>
      <alignment horizontal="left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2" fillId="0" borderId="10" xfId="0" applyFont="1" applyFill="1" applyBorder="1" applyAlignment="1" applyProtection="1">
      <alignment horizontal="right" vertical="center"/>
      <protection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/>
    </xf>
    <xf numFmtId="0" fontId="65" fillId="0" borderId="21" xfId="0" applyFont="1" applyBorder="1" applyAlignment="1">
      <alignment horizontal="left"/>
    </xf>
    <xf numFmtId="0" fontId="65" fillId="0" borderId="12" xfId="0" applyFont="1" applyBorder="1" applyAlignment="1">
      <alignment horizontal="left"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73" fillId="0" borderId="10" xfId="0" applyFont="1" applyFill="1" applyBorder="1" applyAlignment="1" applyProtection="1" quotePrefix="1">
      <alignment horizontal="center" wrapText="1"/>
      <protection/>
    </xf>
    <xf numFmtId="0" fontId="64" fillId="0" borderId="10" xfId="0" applyFont="1" applyFill="1" applyBorder="1" applyAlignment="1" applyProtection="1">
      <alignment horizontal="center"/>
      <protection/>
    </xf>
    <xf numFmtId="0" fontId="62" fillId="0" borderId="18" xfId="0" applyFont="1" applyFill="1" applyBorder="1" applyAlignment="1" applyProtection="1">
      <alignment horizontal="center"/>
      <protection/>
    </xf>
    <xf numFmtId="0" fontId="65" fillId="0" borderId="10" xfId="0" applyFont="1" applyFill="1" applyBorder="1" applyAlignment="1" applyProtection="1">
      <alignment horizontal="left" vertical="center"/>
      <protection/>
    </xf>
    <xf numFmtId="0" fontId="73" fillId="0" borderId="10" xfId="0" applyFont="1" applyFill="1" applyBorder="1" applyAlignment="1" applyProtection="1" quotePrefix="1">
      <alignment horizontal="center" vertical="center" wrapText="1"/>
      <protection/>
    </xf>
    <xf numFmtId="0" fontId="73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2" fillId="0" borderId="21" xfId="0" applyFont="1" applyFill="1" applyBorder="1" applyAlignment="1" applyProtection="1">
      <alignment horizontal="center" vertical="center" wrapText="1"/>
      <protection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65" fillId="0" borderId="11" xfId="0" applyFont="1" applyFill="1" applyBorder="1" applyAlignment="1" applyProtection="1">
      <alignment horizontal="left" vertical="center"/>
      <protection/>
    </xf>
    <xf numFmtId="0" fontId="65" fillId="0" borderId="21" xfId="0" applyFont="1" applyFill="1" applyBorder="1" applyAlignment="1" applyProtection="1">
      <alignment horizontal="left" vertical="center"/>
      <protection/>
    </xf>
    <xf numFmtId="0" fontId="65" fillId="0" borderId="12" xfId="0" applyFont="1" applyFill="1" applyBorder="1" applyAlignment="1" applyProtection="1">
      <alignment horizontal="left" vertical="center"/>
      <protection/>
    </xf>
    <xf numFmtId="0" fontId="73" fillId="0" borderId="11" xfId="0" applyFont="1" applyFill="1" applyBorder="1" applyAlignment="1" applyProtection="1" quotePrefix="1">
      <alignment horizontal="center" wrapText="1"/>
      <protection/>
    </xf>
    <xf numFmtId="0" fontId="73" fillId="0" borderId="21" xfId="0" applyFont="1" applyFill="1" applyBorder="1" applyAlignment="1" applyProtection="1" quotePrefix="1">
      <alignment horizontal="center" wrapText="1"/>
      <protection/>
    </xf>
    <xf numFmtId="0" fontId="73" fillId="0" borderId="12" xfId="0" applyFont="1" applyFill="1" applyBorder="1" applyAlignment="1" applyProtection="1" quotePrefix="1">
      <alignment horizontal="center" wrapText="1"/>
      <protection/>
    </xf>
    <xf numFmtId="0" fontId="65" fillId="0" borderId="10" xfId="0" applyFont="1" applyFill="1" applyBorder="1" applyAlignment="1" applyProtection="1">
      <alignment horizontal="center"/>
      <protection/>
    </xf>
    <xf numFmtId="0" fontId="62" fillId="0" borderId="22" xfId="0" applyFont="1" applyFill="1" applyBorder="1" applyAlignment="1" applyProtection="1">
      <alignment horizontal="center"/>
      <protection/>
    </xf>
    <xf numFmtId="0" fontId="62" fillId="0" borderId="23" xfId="0" applyFont="1" applyFill="1" applyBorder="1" applyAlignment="1" applyProtection="1">
      <alignment horizontal="center"/>
      <protection/>
    </xf>
    <xf numFmtId="0" fontId="62" fillId="0" borderId="24" xfId="0" applyFont="1" applyFill="1" applyBorder="1" applyAlignment="1" applyProtection="1">
      <alignment horizontal="center"/>
      <protection/>
    </xf>
    <xf numFmtId="0" fontId="62" fillId="0" borderId="25" xfId="0" applyFont="1" applyFill="1" applyBorder="1" applyAlignment="1" applyProtection="1">
      <alignment horizontal="center"/>
      <protection/>
    </xf>
    <xf numFmtId="0" fontId="62" fillId="0" borderId="26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 applyProtection="1">
      <alignment horizontal="center"/>
      <protection/>
    </xf>
    <xf numFmtId="0" fontId="64" fillId="0" borderId="21" xfId="0" applyFont="1" applyFill="1" applyBorder="1" applyAlignment="1" applyProtection="1">
      <alignment horizontal="center"/>
      <protection/>
    </xf>
    <xf numFmtId="0" fontId="64" fillId="0" borderId="12" xfId="0" applyFont="1" applyFill="1" applyBorder="1" applyAlignment="1" applyProtection="1">
      <alignment horizontal="center"/>
      <protection/>
    </xf>
    <xf numFmtId="0" fontId="62" fillId="0" borderId="11" xfId="0" applyFont="1" applyFill="1" applyBorder="1" applyAlignment="1" applyProtection="1">
      <alignment horizontal="right"/>
      <protection/>
    </xf>
    <xf numFmtId="0" fontId="62" fillId="0" borderId="21" xfId="0" applyFont="1" applyFill="1" applyBorder="1" applyAlignment="1" applyProtection="1">
      <alignment horizontal="right"/>
      <protection/>
    </xf>
    <xf numFmtId="0" fontId="62" fillId="0" borderId="12" xfId="0" applyFont="1" applyFill="1" applyBorder="1" applyAlignment="1" applyProtection="1">
      <alignment horizontal="right"/>
      <protection/>
    </xf>
    <xf numFmtId="0" fontId="62" fillId="0" borderId="10" xfId="0" applyFont="1" applyFill="1" applyBorder="1" applyAlignment="1" applyProtection="1">
      <alignment horizontal="center"/>
      <protection/>
    </xf>
    <xf numFmtId="0" fontId="62" fillId="0" borderId="11" xfId="0" applyFont="1" applyFill="1" applyBorder="1" applyAlignment="1" applyProtection="1">
      <alignment horizontal="center"/>
      <protection/>
    </xf>
    <xf numFmtId="0" fontId="62" fillId="0" borderId="12" xfId="0" applyFont="1" applyFill="1" applyBorder="1" applyAlignment="1" applyProtection="1">
      <alignment horizontal="center"/>
      <protection/>
    </xf>
    <xf numFmtId="0" fontId="67" fillId="2" borderId="10" xfId="0" applyFont="1" applyFill="1" applyBorder="1" applyAlignment="1" applyProtection="1">
      <alignment horizontal="center"/>
      <protection locked="0"/>
    </xf>
    <xf numFmtId="0" fontId="67" fillId="2" borderId="16" xfId="0" applyFont="1" applyFill="1" applyBorder="1" applyAlignment="1" applyProtection="1">
      <alignment horizontal="center"/>
      <protection locked="0"/>
    </xf>
    <xf numFmtId="0" fontId="59" fillId="0" borderId="30" xfId="0" applyFont="1" applyBorder="1" applyAlignment="1">
      <alignment horizontal="left" wrapText="1"/>
    </xf>
    <xf numFmtId="0" fontId="59" fillId="0" borderId="30" xfId="0" applyFont="1" applyBorder="1" applyAlignment="1">
      <alignment horizontal="left" vertical="top"/>
    </xf>
    <xf numFmtId="0" fontId="59" fillId="0" borderId="21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59" fillId="0" borderId="31" xfId="0" applyFont="1" applyBorder="1" applyAlignment="1">
      <alignment horizontal="left" vertical="top"/>
    </xf>
    <xf numFmtId="0" fontId="70" fillId="0" borderId="11" xfId="0" applyFont="1" applyBorder="1" applyAlignment="1" quotePrefix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1" xfId="0" applyFont="1" applyFill="1" applyBorder="1" applyAlignment="1" applyProtection="1" quotePrefix="1">
      <alignment horizontal="center" vertical="center" wrapText="1"/>
      <protection/>
    </xf>
    <xf numFmtId="0" fontId="70" fillId="0" borderId="31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22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67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66" fillId="0" borderId="15" xfId="0" applyFont="1" applyBorder="1" applyAlignment="1">
      <alignment horizontal="right"/>
    </xf>
    <xf numFmtId="0" fontId="67" fillId="2" borderId="10" xfId="0" applyFont="1" applyFill="1" applyBorder="1" applyAlignment="1" applyProtection="1">
      <alignment horizontal="center" vertical="center"/>
      <protection locked="0"/>
    </xf>
    <xf numFmtId="0" fontId="67" fillId="2" borderId="16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7" fillId="0" borderId="34" xfId="0" applyFont="1" applyBorder="1" applyAlignment="1">
      <alignment horizontal="center"/>
    </xf>
    <xf numFmtId="0" fontId="67" fillId="0" borderId="35" xfId="0" applyFont="1" applyBorder="1" applyAlignment="1">
      <alignment horizontal="center"/>
    </xf>
    <xf numFmtId="0" fontId="75" fillId="0" borderId="36" xfId="0" applyFont="1" applyBorder="1" applyAlignment="1">
      <alignment horizontal="center"/>
    </xf>
    <xf numFmtId="0" fontId="75" fillId="0" borderId="37" xfId="0" applyFont="1" applyBorder="1" applyAlignment="1">
      <alignment horizontal="center"/>
    </xf>
    <xf numFmtId="0" fontId="75" fillId="0" borderId="38" xfId="0" applyFont="1" applyBorder="1" applyAlignment="1">
      <alignment horizontal="center"/>
    </xf>
    <xf numFmtId="0" fontId="65" fillId="0" borderId="16" xfId="0" applyFont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vertical="top" wrapText="1"/>
      <protection/>
    </xf>
    <xf numFmtId="0" fontId="66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 wrapText="1"/>
    </xf>
    <xf numFmtId="0" fontId="59" fillId="0" borderId="21" xfId="0" applyFont="1" applyFill="1" applyBorder="1" applyAlignment="1">
      <alignment horizontal="left" wrapText="1"/>
    </xf>
    <xf numFmtId="0" fontId="59" fillId="0" borderId="12" xfId="0" applyFont="1" applyFill="1" applyBorder="1" applyAlignment="1">
      <alignment horizontal="left" wrapText="1"/>
    </xf>
    <xf numFmtId="0" fontId="66" fillId="0" borderId="10" xfId="0" applyFont="1" applyFill="1" applyBorder="1" applyAlignment="1" applyProtection="1">
      <alignment horizontal="right"/>
      <protection/>
    </xf>
    <xf numFmtId="0" fontId="66" fillId="0" borderId="10" xfId="0" applyFont="1" applyFill="1" applyBorder="1" applyAlignment="1" applyProtection="1">
      <alignment horizontal="right" wrapText="1"/>
      <protection/>
    </xf>
    <xf numFmtId="0" fontId="78" fillId="0" borderId="0" xfId="52" applyFont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left" vertical="top"/>
      <protection/>
    </xf>
    <xf numFmtId="0" fontId="59" fillId="0" borderId="22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/>
    </xf>
    <xf numFmtId="0" fontId="59" fillId="0" borderId="23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horizontal="left" vertical="center"/>
    </xf>
    <xf numFmtId="0" fontId="59" fillId="0" borderId="25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top"/>
    </xf>
    <xf numFmtId="0" fontId="59" fillId="0" borderId="21" xfId="0" applyFont="1" applyFill="1" applyBorder="1" applyAlignment="1">
      <alignment horizontal="left" vertical="top"/>
    </xf>
    <xf numFmtId="0" fontId="59" fillId="0" borderId="12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left"/>
    </xf>
    <xf numFmtId="0" fontId="59" fillId="0" borderId="21" xfId="0" applyFont="1" applyFill="1" applyBorder="1" applyAlignment="1">
      <alignment horizontal="left"/>
    </xf>
    <xf numFmtId="0" fontId="59" fillId="0" borderId="12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66" fillId="0" borderId="11" xfId="0" applyFont="1" applyBorder="1" applyAlignment="1">
      <alignment horizontal="left"/>
    </xf>
    <xf numFmtId="0" fontId="66" fillId="0" borderId="21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1" xfId="0" applyFont="1" applyBorder="1" applyAlignment="1">
      <alignment horizontal="right"/>
    </xf>
    <xf numFmtId="0" fontId="75" fillId="0" borderId="21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75" fillId="0" borderId="22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75" fillId="0" borderId="23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75" fillId="0" borderId="25" xfId="0" applyFont="1" applyBorder="1" applyAlignment="1">
      <alignment horizontal="left" vertical="center"/>
    </xf>
    <xf numFmtId="0" fontId="75" fillId="0" borderId="2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9"/>
  <sheetViews>
    <sheetView showZeros="0" view="pageBreakPreview" zoomScale="90" zoomScaleSheetLayoutView="90" zoomScalePageLayoutView="0" workbookViewId="0" topLeftCell="A1">
      <selection activeCell="AF9" sqref="AF9"/>
    </sheetView>
  </sheetViews>
  <sheetFormatPr defaultColWidth="9.140625" defaultRowHeight="15"/>
  <cols>
    <col min="1" max="1" width="4.00390625" style="67" customWidth="1"/>
    <col min="2" max="2" width="19.00390625" style="68" customWidth="1"/>
    <col min="3" max="3" width="5.7109375" style="58" customWidth="1"/>
    <col min="4" max="4" width="7.00390625" style="58" customWidth="1"/>
    <col min="5" max="5" width="0.85546875" style="69" customWidth="1"/>
    <col min="6" max="6" width="6.7109375" style="58" customWidth="1"/>
    <col min="7" max="7" width="5.28125" style="58" customWidth="1"/>
    <col min="8" max="8" width="5.57421875" style="58" customWidth="1"/>
    <col min="9" max="9" width="6.57421875" style="58" customWidth="1"/>
    <col min="10" max="10" width="7.421875" style="58" customWidth="1"/>
    <col min="11" max="11" width="7.8515625" style="70" customWidth="1"/>
    <col min="12" max="12" width="6.28125" style="58" customWidth="1"/>
    <col min="13" max="13" width="7.8515625" style="58" customWidth="1"/>
    <col min="14" max="14" width="8.140625" style="58" customWidth="1"/>
    <col min="15" max="15" width="6.421875" style="58" customWidth="1"/>
    <col min="16" max="16" width="6.140625" style="58" customWidth="1"/>
    <col min="17" max="17" width="5.7109375" style="58" customWidth="1"/>
    <col min="18" max="18" width="5.8515625" style="58" customWidth="1"/>
    <col min="19" max="19" width="6.00390625" style="58" customWidth="1"/>
    <col min="20" max="21" width="6.7109375" style="58" customWidth="1"/>
    <col min="22" max="22" width="5.00390625" style="58" customWidth="1"/>
    <col min="23" max="24" width="6.7109375" style="58" customWidth="1"/>
    <col min="25" max="25" width="6.28125" style="58" customWidth="1"/>
    <col min="26" max="26" width="5.140625" style="58" customWidth="1"/>
    <col min="27" max="27" width="4.7109375" style="58" customWidth="1"/>
    <col min="28" max="28" width="13.00390625" style="58" hidden="1" customWidth="1"/>
    <col min="29" max="29" width="8.7109375" style="92" hidden="1" customWidth="1"/>
    <col min="30" max="16384" width="9.140625" style="58" customWidth="1"/>
  </cols>
  <sheetData>
    <row r="1" ht="7.5" customHeight="1">
      <c r="AC1" s="58"/>
    </row>
    <row r="2" spans="1:29" ht="15.75">
      <c r="A2" s="184" t="s">
        <v>16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6"/>
      <c r="AB2" s="113"/>
      <c r="AC2" s="113"/>
    </row>
    <row r="3" spans="1:29" ht="15.75">
      <c r="A3" s="180" t="s">
        <v>182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29">
        <v>2025</v>
      </c>
      <c r="O3" s="129" t="str">
        <f>"- "&amp;N3+1</f>
        <v>- 2026</v>
      </c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0"/>
      <c r="AB3" s="113"/>
      <c r="AC3" s="113"/>
    </row>
    <row r="4" spans="1:29" ht="15">
      <c r="A4" s="196" t="s">
        <v>0</v>
      </c>
      <c r="B4" s="197"/>
      <c r="C4" s="198"/>
      <c r="D4" s="199">
        <v>43</v>
      </c>
      <c r="E4" s="200"/>
      <c r="F4" s="201"/>
      <c r="G4" s="143" t="s">
        <v>180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  <c r="AB4" s="113"/>
      <c r="AC4" s="113"/>
    </row>
    <row r="5" spans="1:29" ht="15">
      <c r="A5" s="195" t="s">
        <v>1</v>
      </c>
      <c r="B5" s="195"/>
      <c r="C5" s="195"/>
      <c r="D5" s="140" t="s">
        <v>155</v>
      </c>
      <c r="E5" s="141"/>
      <c r="F5" s="142"/>
      <c r="G5" s="146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8"/>
      <c r="AB5" s="113"/>
      <c r="AC5" s="113"/>
    </row>
    <row r="6" spans="1:29" ht="30" customHeight="1">
      <c r="A6" s="172" t="s">
        <v>176</v>
      </c>
      <c r="B6" s="172"/>
      <c r="C6" s="172"/>
      <c r="D6" s="172"/>
      <c r="E6" s="172"/>
      <c r="F6" s="172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13"/>
      <c r="AC6" s="113"/>
    </row>
    <row r="7" spans="1:29" s="91" customFormat="1" ht="33.75" customHeight="1">
      <c r="A7" s="177" t="s">
        <v>177</v>
      </c>
      <c r="B7" s="178"/>
      <c r="C7" s="178"/>
      <c r="D7" s="178"/>
      <c r="E7" s="178"/>
      <c r="F7" s="179"/>
      <c r="G7" s="174" t="s">
        <v>174</v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6"/>
      <c r="AC7" s="93"/>
    </row>
    <row r="8" spans="1:27" ht="59.25" customHeight="1">
      <c r="A8" s="187" t="s">
        <v>23</v>
      </c>
      <c r="B8" s="187" t="s">
        <v>2</v>
      </c>
      <c r="C8" s="171" t="s">
        <v>142</v>
      </c>
      <c r="D8" s="171"/>
      <c r="E8" s="171"/>
      <c r="F8" s="171"/>
      <c r="G8" s="171"/>
      <c r="H8" s="171"/>
      <c r="I8" s="151" t="str">
        <f>"No. of Sanctioned Post             (as on 1-8-"&amp;N3-1&amp;")"</f>
        <v>No. of Sanctioned Post             (as on 1-8-2024)</v>
      </c>
      <c r="J8" s="151"/>
      <c r="K8" s="151"/>
      <c r="L8" s="151" t="str">
        <f>"No. of Filled Post                           (as on 1-8-"&amp;N3-1&amp;")"</f>
        <v>No. of Filled Post                           (as on 1-8-2024)</v>
      </c>
      <c r="M8" s="151"/>
      <c r="N8" s="151"/>
      <c r="O8" s="151" t="str">
        <f>"No. of Vacant Post             (as on 1-8-"&amp;N3-1&amp;")"</f>
        <v>No. of Vacant Post             (as on 1-8-2024)</v>
      </c>
      <c r="P8" s="151"/>
      <c r="Q8" s="151"/>
      <c r="R8" s="160" t="s">
        <v>175</v>
      </c>
      <c r="S8" s="161"/>
      <c r="T8" s="161"/>
      <c r="U8" s="161"/>
      <c r="V8" s="161"/>
      <c r="W8" s="162"/>
      <c r="X8" s="152" t="s">
        <v>167</v>
      </c>
      <c r="Y8" s="153"/>
      <c r="Z8" s="190" t="s">
        <v>10</v>
      </c>
      <c r="AA8" s="190" t="s">
        <v>11</v>
      </c>
    </row>
    <row r="9" spans="1:27" ht="128.25" customHeight="1">
      <c r="A9" s="188"/>
      <c r="B9" s="188"/>
      <c r="C9" s="167" t="s">
        <v>143</v>
      </c>
      <c r="D9" s="168"/>
      <c r="E9" s="169"/>
      <c r="F9" s="170"/>
      <c r="G9" s="154" t="s">
        <v>4</v>
      </c>
      <c r="H9" s="154" t="s">
        <v>5</v>
      </c>
      <c r="I9" s="156" t="s">
        <v>6</v>
      </c>
      <c r="J9" s="156" t="s">
        <v>7</v>
      </c>
      <c r="K9" s="193" t="s">
        <v>156</v>
      </c>
      <c r="L9" s="149" t="s">
        <v>6</v>
      </c>
      <c r="M9" s="149" t="s">
        <v>7</v>
      </c>
      <c r="N9" s="149" t="s">
        <v>157</v>
      </c>
      <c r="O9" s="149" t="s">
        <v>6</v>
      </c>
      <c r="P9" s="149" t="s">
        <v>7</v>
      </c>
      <c r="Q9" s="149" t="s">
        <v>158</v>
      </c>
      <c r="R9" s="149" t="s">
        <v>14</v>
      </c>
      <c r="S9" s="149" t="s">
        <v>15</v>
      </c>
      <c r="T9" s="149" t="s">
        <v>21</v>
      </c>
      <c r="U9" s="149" t="s">
        <v>38</v>
      </c>
      <c r="V9" s="149" t="s">
        <v>159</v>
      </c>
      <c r="W9" s="149" t="s">
        <v>9</v>
      </c>
      <c r="X9" s="158" t="s">
        <v>168</v>
      </c>
      <c r="Y9" s="182" t="s">
        <v>169</v>
      </c>
      <c r="Z9" s="191"/>
      <c r="AA9" s="191"/>
    </row>
    <row r="10" spans="1:27" ht="18" customHeight="1" hidden="1">
      <c r="A10" s="189"/>
      <c r="B10" s="189"/>
      <c r="C10" s="64" t="s">
        <v>13</v>
      </c>
      <c r="D10" s="166" t="s">
        <v>144</v>
      </c>
      <c r="E10" s="166"/>
      <c r="F10" s="59" t="s">
        <v>145</v>
      </c>
      <c r="G10" s="155"/>
      <c r="H10" s="155"/>
      <c r="I10" s="157"/>
      <c r="J10" s="157"/>
      <c r="K10" s="194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9"/>
      <c r="Y10" s="183"/>
      <c r="Z10" s="192"/>
      <c r="AA10" s="192"/>
    </row>
    <row r="11" spans="1:27" ht="18" customHeight="1">
      <c r="A11" s="72">
        <v>1</v>
      </c>
      <c r="B11" s="72">
        <v>2</v>
      </c>
      <c r="C11" s="60">
        <v>3</v>
      </c>
      <c r="D11" s="60">
        <v>4</v>
      </c>
      <c r="E11" s="60">
        <v>5</v>
      </c>
      <c r="F11" s="60">
        <v>5</v>
      </c>
      <c r="G11" s="60">
        <v>6</v>
      </c>
      <c r="H11" s="60">
        <v>7</v>
      </c>
      <c r="I11" s="72">
        <v>8</v>
      </c>
      <c r="J11" s="60">
        <v>9</v>
      </c>
      <c r="K11" s="60">
        <v>10</v>
      </c>
      <c r="L11" s="60">
        <v>11</v>
      </c>
      <c r="M11" s="72">
        <v>12</v>
      </c>
      <c r="N11" s="60">
        <v>13</v>
      </c>
      <c r="O11" s="60">
        <v>14</v>
      </c>
      <c r="P11" s="60">
        <v>15</v>
      </c>
      <c r="Q11" s="72">
        <v>16</v>
      </c>
      <c r="R11" s="60">
        <v>17</v>
      </c>
      <c r="S11" s="60">
        <v>18</v>
      </c>
      <c r="T11" s="60">
        <v>19</v>
      </c>
      <c r="U11" s="72">
        <v>20</v>
      </c>
      <c r="V11" s="60">
        <v>21</v>
      </c>
      <c r="W11" s="60">
        <v>22</v>
      </c>
      <c r="X11" s="60">
        <v>23</v>
      </c>
      <c r="Y11" s="72">
        <v>24</v>
      </c>
      <c r="Z11" s="60">
        <v>25</v>
      </c>
      <c r="AA11" s="60">
        <v>26</v>
      </c>
    </row>
    <row r="12" spans="1:29" ht="22.5" customHeight="1">
      <c r="A12" s="61">
        <v>1</v>
      </c>
      <c r="B12" s="138" t="s">
        <v>188</v>
      </c>
      <c r="C12" s="94">
        <v>16</v>
      </c>
      <c r="D12" s="123">
        <v>36400</v>
      </c>
      <c r="E12" s="124" t="s">
        <v>17</v>
      </c>
      <c r="F12" s="123" t="s">
        <v>187</v>
      </c>
      <c r="G12" s="57"/>
      <c r="H12" s="57"/>
      <c r="I12" s="57"/>
      <c r="J12" s="57"/>
      <c r="K12" s="62">
        <f>I12+J12</f>
        <v>0</v>
      </c>
      <c r="L12" s="57"/>
      <c r="M12" s="57"/>
      <c r="N12" s="63">
        <f>L12+M12</f>
        <v>0</v>
      </c>
      <c r="O12" s="63">
        <f>I12-L12</f>
        <v>0</v>
      </c>
      <c r="P12" s="63">
        <f>J12-M12</f>
        <v>0</v>
      </c>
      <c r="Q12" s="63">
        <f>O12+P12</f>
        <v>0</v>
      </c>
      <c r="R12" s="57"/>
      <c r="S12" s="57"/>
      <c r="T12" s="57"/>
      <c r="U12" s="57"/>
      <c r="V12" s="57"/>
      <c r="W12" s="63">
        <f>SUM(R12:V12)</f>
        <v>0</v>
      </c>
      <c r="X12" s="57"/>
      <c r="Y12" s="57"/>
      <c r="Z12" s="57"/>
      <c r="AA12" s="57"/>
      <c r="AC12" s="92">
        <f>ROUND((D12+F12)*0.4,0)</f>
        <v>60840</v>
      </c>
    </row>
    <row r="13" spans="1:29" ht="24" customHeight="1">
      <c r="A13" s="61">
        <v>2</v>
      </c>
      <c r="B13" s="138" t="s">
        <v>189</v>
      </c>
      <c r="C13" s="94">
        <v>16</v>
      </c>
      <c r="D13" s="123">
        <v>36400</v>
      </c>
      <c r="E13" s="124" t="s">
        <v>17</v>
      </c>
      <c r="F13" s="123" t="s">
        <v>187</v>
      </c>
      <c r="G13" s="57"/>
      <c r="H13" s="57"/>
      <c r="I13" s="57"/>
      <c r="J13" s="57"/>
      <c r="K13" s="62">
        <f>I13+J13</f>
        <v>0</v>
      </c>
      <c r="L13" s="57"/>
      <c r="M13" s="57"/>
      <c r="N13" s="63">
        <f>L13+M13</f>
        <v>0</v>
      </c>
      <c r="O13" s="63">
        <f>I13-L13</f>
        <v>0</v>
      </c>
      <c r="P13" s="63">
        <f>J13-M13</f>
        <v>0</v>
      </c>
      <c r="Q13" s="63">
        <f>O13+P13</f>
        <v>0</v>
      </c>
      <c r="R13" s="57"/>
      <c r="S13" s="57"/>
      <c r="T13" s="57"/>
      <c r="U13" s="57"/>
      <c r="V13" s="57"/>
      <c r="W13" s="63">
        <f>SUM(R13:V13)</f>
        <v>0</v>
      </c>
      <c r="X13" s="57"/>
      <c r="Y13" s="57"/>
      <c r="Z13" s="57"/>
      <c r="AA13" s="57"/>
      <c r="AC13" s="92">
        <f>ROUND((D13+F13)*0.4,0)</f>
        <v>60840</v>
      </c>
    </row>
    <row r="14" spans="1:27" ht="24.75" customHeight="1">
      <c r="A14" s="61"/>
      <c r="B14" s="163" t="s">
        <v>9</v>
      </c>
      <c r="C14" s="164"/>
      <c r="D14" s="164"/>
      <c r="E14" s="164"/>
      <c r="F14" s="165"/>
      <c r="G14" s="63">
        <f aca="true" t="shared" si="0" ref="G14:AA14">SUM(G12:G13)</f>
        <v>0</v>
      </c>
      <c r="H14" s="63">
        <f t="shared" si="0"/>
        <v>0</v>
      </c>
      <c r="I14" s="63">
        <f t="shared" si="0"/>
        <v>0</v>
      </c>
      <c r="J14" s="63">
        <f t="shared" si="0"/>
        <v>0</v>
      </c>
      <c r="K14" s="62">
        <f t="shared" si="0"/>
        <v>0</v>
      </c>
      <c r="L14" s="63">
        <f t="shared" si="0"/>
        <v>0</v>
      </c>
      <c r="M14" s="63">
        <f t="shared" si="0"/>
        <v>0</v>
      </c>
      <c r="N14" s="63">
        <f t="shared" si="0"/>
        <v>0</v>
      </c>
      <c r="O14" s="63">
        <f t="shared" si="0"/>
        <v>0</v>
      </c>
      <c r="P14" s="63">
        <f t="shared" si="0"/>
        <v>0</v>
      </c>
      <c r="Q14" s="63">
        <f t="shared" si="0"/>
        <v>0</v>
      </c>
      <c r="R14" s="63">
        <f t="shared" si="0"/>
        <v>0</v>
      </c>
      <c r="S14" s="63">
        <f t="shared" si="0"/>
        <v>0</v>
      </c>
      <c r="T14" s="63">
        <f t="shared" si="0"/>
        <v>0</v>
      </c>
      <c r="U14" s="63">
        <f t="shared" si="0"/>
        <v>0</v>
      </c>
      <c r="V14" s="63">
        <f t="shared" si="0"/>
        <v>0</v>
      </c>
      <c r="W14" s="71">
        <f t="shared" si="0"/>
        <v>0</v>
      </c>
      <c r="X14" s="71">
        <f t="shared" si="0"/>
        <v>0</v>
      </c>
      <c r="Y14" s="71">
        <f t="shared" si="0"/>
        <v>0</v>
      </c>
      <c r="Z14" s="71">
        <f t="shared" si="0"/>
        <v>0</v>
      </c>
      <c r="AA14" s="71">
        <f t="shared" si="0"/>
        <v>0</v>
      </c>
    </row>
    <row r="18" spans="23:25" ht="15">
      <c r="W18" s="90"/>
      <c r="X18" s="90"/>
      <c r="Y18" s="90"/>
    </row>
    <row r="19" ht="15">
      <c r="S19" s="120"/>
    </row>
  </sheetData>
  <sheetProtection password="8D0A" sheet="1" objects="1" scenarios="1" selectLockedCells="1"/>
  <mergeCells count="43">
    <mergeCell ref="A3:M3"/>
    <mergeCell ref="S9:S10"/>
    <mergeCell ref="Y9:Y10"/>
    <mergeCell ref="A2:AA2"/>
    <mergeCell ref="B8:B10"/>
    <mergeCell ref="A8:A10"/>
    <mergeCell ref="W9:W10"/>
    <mergeCell ref="Z8:Z10"/>
    <mergeCell ref="AA8:AA10"/>
    <mergeCell ref="U9:U10"/>
    <mergeCell ref="V9:V10"/>
    <mergeCell ref="J9:J10"/>
    <mergeCell ref="K9:K10"/>
    <mergeCell ref="A5:C5"/>
    <mergeCell ref="A4:C4"/>
    <mergeCell ref="D4:F4"/>
    <mergeCell ref="B14:F14"/>
    <mergeCell ref="D10:E10"/>
    <mergeCell ref="C9:F9"/>
    <mergeCell ref="C8:H8"/>
    <mergeCell ref="A6:F6"/>
    <mergeCell ref="G6:AA6"/>
    <mergeCell ref="G7:AA7"/>
    <mergeCell ref="A7:F7"/>
    <mergeCell ref="R9:R10"/>
    <mergeCell ref="P9:P10"/>
    <mergeCell ref="Q9:Q10"/>
    <mergeCell ref="D5:F5"/>
    <mergeCell ref="G4:AA5"/>
    <mergeCell ref="T9:T10"/>
    <mergeCell ref="I8:K8"/>
    <mergeCell ref="L8:N8"/>
    <mergeCell ref="O8:Q8"/>
    <mergeCell ref="L9:L10"/>
    <mergeCell ref="M9:M10"/>
    <mergeCell ref="N9:N10"/>
    <mergeCell ref="O9:O10"/>
    <mergeCell ref="X8:Y8"/>
    <mergeCell ref="G9:G10"/>
    <mergeCell ref="H9:H10"/>
    <mergeCell ref="I9:I10"/>
    <mergeCell ref="X9:X10"/>
    <mergeCell ref="R8:W8"/>
  </mergeCells>
  <printOptions horizontalCentered="1"/>
  <pageMargins left="0.7" right="0.45" top="0.75" bottom="0.5" header="0.3" footer="0.3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M16"/>
  <sheetViews>
    <sheetView showZeros="0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3.8515625" style="0" customWidth="1"/>
    <col min="2" max="2" width="25.57421875" style="1" customWidth="1"/>
    <col min="3" max="7" width="5.7109375" style="1" customWidth="1"/>
    <col min="8" max="9" width="10.7109375" style="0" customWidth="1"/>
    <col min="10" max="10" width="9.421875" style="0" customWidth="1"/>
    <col min="11" max="11" width="8.7109375" style="0" customWidth="1"/>
    <col min="12" max="12" width="30.8515625" style="0" customWidth="1"/>
    <col min="13" max="13" width="10.7109375" style="0" customWidth="1"/>
  </cols>
  <sheetData>
    <row r="1" spans="1:13" ht="19.5" customHeight="1">
      <c r="A1" s="205" t="str">
        <f>'ANNEXURE-I'!A3</f>
        <v>NUMBER STATEMENT:</v>
      </c>
      <c r="B1" s="206"/>
      <c r="C1" s="206"/>
      <c r="D1" s="206"/>
      <c r="E1" s="206"/>
      <c r="F1" s="206"/>
      <c r="G1" s="206"/>
      <c r="H1" s="206"/>
      <c r="I1" s="131">
        <f>'ANNEXURE-I'!N3</f>
        <v>2025</v>
      </c>
      <c r="J1" s="131" t="str">
        <f>'ANNEXURE-I'!O3</f>
        <v>- 2026</v>
      </c>
      <c r="K1" s="131"/>
      <c r="L1" s="131"/>
      <c r="M1" s="131"/>
    </row>
    <row r="2" spans="1:13" ht="19.5" customHeight="1">
      <c r="A2" s="202" t="s">
        <v>178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9.5" customHeight="1">
      <c r="A3" s="203" t="s">
        <v>0</v>
      </c>
      <c r="B3" s="203"/>
      <c r="C3" s="125">
        <v>43</v>
      </c>
      <c r="D3" s="204" t="str">
        <f>'ANNEXURE-I'!G4</f>
        <v>41010291 / SCHOOL EDUCATION</v>
      </c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9.5" customHeight="1">
      <c r="A4" s="203" t="s">
        <v>1</v>
      </c>
      <c r="B4" s="203"/>
      <c r="C4" s="127" t="s">
        <v>155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36.75" customHeight="1">
      <c r="A5" s="212" t="str">
        <f>'ANNEXURE-I'!A6:C6</f>
        <v>IFHRMS CODE / SUB-ORDINATE OFFICE NAME &amp; PLACE</v>
      </c>
      <c r="B5" s="212"/>
      <c r="C5" s="212"/>
      <c r="D5" s="207">
        <f>'ANNEXURE-I'!G6</f>
        <v>0</v>
      </c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9.5" customHeight="1">
      <c r="A6" s="207" t="str">
        <f>'ANNEXURE-I'!A7:C7</f>
        <v>HEAD OF ACCOUNT</v>
      </c>
      <c r="B6" s="207"/>
      <c r="C6" s="207"/>
      <c r="D6" s="203" t="str">
        <f>'ANNEXURE-II'!G9</f>
        <v>2202-02-109 AZ</v>
      </c>
      <c r="E6" s="203"/>
      <c r="F6" s="203"/>
      <c r="G6" s="203"/>
      <c r="H6" s="203"/>
      <c r="I6" s="203"/>
      <c r="J6" s="203"/>
      <c r="K6" s="203"/>
      <c r="L6" s="203"/>
      <c r="M6" s="203"/>
    </row>
    <row r="7" spans="1:13" ht="36" customHeight="1">
      <c r="A7" s="208" t="s">
        <v>39</v>
      </c>
      <c r="B7" s="208" t="s">
        <v>101</v>
      </c>
      <c r="C7" s="209" t="s">
        <v>3</v>
      </c>
      <c r="D7" s="210"/>
      <c r="E7" s="210"/>
      <c r="F7" s="210"/>
      <c r="G7" s="210"/>
      <c r="H7" s="208" t="str">
        <f>"No of Post During  "&amp;'ANNEXURE-I'!N3-2&amp;"-"&amp;'ANNEXURE-I'!N3-1</f>
        <v>No of Post During  2023-2024</v>
      </c>
      <c r="I7" s="208" t="str">
        <f>"No of Post During  "&amp;'ANNEXURE-I'!N3-1&amp;"-"&amp;'ANNEXURE-I'!N3</f>
        <v>No of Post During  2024-2025</v>
      </c>
      <c r="J7" s="208" t="s">
        <v>190</v>
      </c>
      <c r="K7" s="208" t="s">
        <v>191</v>
      </c>
      <c r="L7" s="208" t="s">
        <v>173</v>
      </c>
      <c r="M7" s="211" t="s">
        <v>172</v>
      </c>
    </row>
    <row r="8" spans="1:13" ht="60.75" customHeight="1">
      <c r="A8" s="208"/>
      <c r="B8" s="208"/>
      <c r="C8" s="128" t="str">
        <f>('ANNEXURE-I'!N3-1)&amp;"-"&amp;('ANNEXURE-I'!N3)</f>
        <v>2024-2025</v>
      </c>
      <c r="D8" s="128" t="str">
        <f>('ANNEXURE-I'!N3)&amp;"-"&amp;('ANNEXURE-I'!N3+1)</f>
        <v>2025-2026</v>
      </c>
      <c r="E8" s="128" t="str">
        <f>('ANNEXURE-I'!N3+1)&amp;"-"&amp;('ANNEXURE-I'!N3+2)</f>
        <v>2026-2027</v>
      </c>
      <c r="F8" s="128" t="str">
        <f>('ANNEXURE-I'!N3+2)&amp;"-"&amp;('ANNEXURE-I'!N3+3)</f>
        <v>2027-2028</v>
      </c>
      <c r="G8" s="128" t="str">
        <f>('ANNEXURE-I'!N3+3)&amp;"-"&amp;('ANNEXURE-I'!N3+4)</f>
        <v>2028-2029</v>
      </c>
      <c r="H8" s="208"/>
      <c r="I8" s="208"/>
      <c r="J8" s="208"/>
      <c r="K8" s="208"/>
      <c r="L8" s="208"/>
      <c r="M8" s="211"/>
    </row>
    <row r="9" spans="1:13" ht="15">
      <c r="A9" s="85">
        <v>1</v>
      </c>
      <c r="B9" s="86">
        <v>2</v>
      </c>
      <c r="C9" s="106">
        <v>3</v>
      </c>
      <c r="D9" s="107">
        <v>4</v>
      </c>
      <c r="E9" s="106">
        <v>5</v>
      </c>
      <c r="F9" s="107">
        <v>6</v>
      </c>
      <c r="G9" s="106">
        <v>7</v>
      </c>
      <c r="H9" s="107">
        <v>8</v>
      </c>
      <c r="I9" s="106">
        <v>9</v>
      </c>
      <c r="J9" s="107">
        <v>10</v>
      </c>
      <c r="K9" s="106">
        <v>11</v>
      </c>
      <c r="L9" s="107">
        <v>12</v>
      </c>
      <c r="M9" s="107">
        <v>13</v>
      </c>
    </row>
    <row r="10" spans="1:13" ht="30" customHeight="1">
      <c r="A10" s="108">
        <v>1</v>
      </c>
      <c r="B10" s="109" t="str">
        <f>'ANNEXURE-I'!B12</f>
        <v>Bachelor Of Teaching Assistant</v>
      </c>
      <c r="C10" s="110"/>
      <c r="D10" s="110"/>
      <c r="E10" s="110"/>
      <c r="F10" s="110"/>
      <c r="G10" s="110"/>
      <c r="H10" s="110"/>
      <c r="I10" s="115">
        <f>'ANNEXURE-I'!K12</f>
        <v>0</v>
      </c>
      <c r="J10" s="116">
        <f>IF(H10&gt;I10,H10-I10,0)</f>
        <v>0</v>
      </c>
      <c r="K10" s="116">
        <f>IF(I10&gt;H10,I10-H10,0)</f>
        <v>0</v>
      </c>
      <c r="L10" s="114"/>
      <c r="M10" s="117"/>
    </row>
    <row r="11" spans="1:13" ht="30" customHeight="1">
      <c r="A11" s="108">
        <v>2</v>
      </c>
      <c r="B11" s="109" t="str">
        <f>'ANNEXURE-I'!B13</f>
        <v>Bachelor Of Teaching Tamil Pandit</v>
      </c>
      <c r="C11" s="110"/>
      <c r="D11" s="110"/>
      <c r="E11" s="110"/>
      <c r="F11" s="110"/>
      <c r="G11" s="110"/>
      <c r="H11" s="110"/>
      <c r="I11" s="115">
        <f>'ANNEXURE-I'!K13</f>
        <v>0</v>
      </c>
      <c r="J11" s="116">
        <f>IF(H11&gt;I11,H11-I11,0)</f>
        <v>0</v>
      </c>
      <c r="K11" s="116">
        <f>IF(I11&gt;H11,I11-H11,0)</f>
        <v>0</v>
      </c>
      <c r="L11" s="114"/>
      <c r="M11" s="117"/>
    </row>
    <row r="12" spans="1:13" ht="30" customHeight="1">
      <c r="A12" s="108"/>
      <c r="B12" s="109" t="str">
        <f>'ANNEXURE-I'!B14</f>
        <v>TOTAL</v>
      </c>
      <c r="C12" s="126">
        <f>SUM(C10:C11)</f>
        <v>0</v>
      </c>
      <c r="D12" s="126">
        <f aca="true" t="shared" si="0" ref="D12:M12">SUM(D10:D11)</f>
        <v>0</v>
      </c>
      <c r="E12" s="126">
        <f t="shared" si="0"/>
        <v>0</v>
      </c>
      <c r="F12" s="126">
        <f t="shared" si="0"/>
        <v>0</v>
      </c>
      <c r="G12" s="126">
        <f t="shared" si="0"/>
        <v>0</v>
      </c>
      <c r="H12" s="126">
        <f t="shared" si="0"/>
        <v>0</v>
      </c>
      <c r="I12" s="126">
        <f t="shared" si="0"/>
        <v>0</v>
      </c>
      <c r="J12" s="126">
        <f t="shared" si="0"/>
        <v>0</v>
      </c>
      <c r="K12" s="126">
        <f t="shared" si="0"/>
        <v>0</v>
      </c>
      <c r="L12" s="126">
        <f t="shared" si="0"/>
        <v>0</v>
      </c>
      <c r="M12" s="126">
        <f t="shared" si="0"/>
        <v>0</v>
      </c>
    </row>
    <row r="13" spans="3:7" ht="15">
      <c r="C13" s="111"/>
      <c r="D13" s="111"/>
      <c r="E13" s="111"/>
      <c r="F13" s="111"/>
      <c r="G13" s="111"/>
    </row>
    <row r="14" spans="3:7" ht="15">
      <c r="C14" s="111"/>
      <c r="D14" s="111"/>
      <c r="E14" s="111"/>
      <c r="F14" s="111"/>
      <c r="G14" s="111"/>
    </row>
    <row r="15" spans="3:7" ht="15">
      <c r="C15" s="111"/>
      <c r="D15" s="111"/>
      <c r="E15" s="111"/>
      <c r="F15" s="111"/>
      <c r="G15" s="111"/>
    </row>
    <row r="16" spans="3:7" ht="18.75">
      <c r="C16" s="112"/>
      <c r="D16" s="112"/>
      <c r="E16" s="112"/>
      <c r="F16" s="112"/>
      <c r="G16" s="112"/>
    </row>
  </sheetData>
  <sheetProtection password="8D0A" sheet="1" objects="1" scenarios="1" selectLockedCells="1"/>
  <mergeCells count="18">
    <mergeCell ref="D5:M5"/>
    <mergeCell ref="A6:C6"/>
    <mergeCell ref="D6:M6"/>
    <mergeCell ref="A7:A8"/>
    <mergeCell ref="B7:B8"/>
    <mergeCell ref="C7:G7"/>
    <mergeCell ref="H7:H8"/>
    <mergeCell ref="I7:I8"/>
    <mergeCell ref="J7:J8"/>
    <mergeCell ref="K7:K8"/>
    <mergeCell ref="L7:L8"/>
    <mergeCell ref="M7:M8"/>
    <mergeCell ref="A5:C5"/>
    <mergeCell ref="A2:M2"/>
    <mergeCell ref="A3:B3"/>
    <mergeCell ref="A4:B4"/>
    <mergeCell ref="D3:M4"/>
    <mergeCell ref="A1:H1"/>
  </mergeCells>
  <printOptions/>
  <pageMargins left="0.95" right="0.2" top="0.75" bottom="0.2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K47"/>
  <sheetViews>
    <sheetView showZeros="0" view="pageBreakPreview" zoomScaleSheetLayoutView="100" zoomScalePageLayoutView="0" workbookViewId="0" topLeftCell="A1">
      <selection activeCell="J39" sqref="J39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9.140625" style="2" customWidth="1"/>
    <col min="4" max="4" width="2.8515625" style="2" customWidth="1"/>
    <col min="5" max="5" width="12.57421875" style="2" customWidth="1"/>
    <col min="6" max="6" width="8.140625" style="0" customWidth="1"/>
    <col min="7" max="7" width="7.57421875" style="0" customWidth="1"/>
    <col min="9" max="9" width="10.28125" style="0" customWidth="1"/>
    <col min="10" max="10" width="8.140625" style="0" customWidth="1"/>
    <col min="11" max="11" width="12.28125" style="0" customWidth="1"/>
  </cols>
  <sheetData>
    <row r="2" spans="1:11" ht="15.75">
      <c r="A2" s="226" t="str">
        <f>'ANNEXURE-I'!A3:AA3</f>
        <v>NUMBER STATEMENT:</v>
      </c>
      <c r="B2" s="227"/>
      <c r="C2" s="227"/>
      <c r="D2" s="227"/>
      <c r="E2" s="227"/>
      <c r="F2" s="227"/>
      <c r="G2" s="227"/>
      <c r="H2" s="132">
        <f>'ANNEXURE-I'!N3</f>
        <v>2025</v>
      </c>
      <c r="I2" s="132" t="str">
        <f>'ANNEXURE-I'!O3</f>
        <v>- 2026</v>
      </c>
      <c r="J2" s="132"/>
      <c r="K2" s="133"/>
    </row>
    <row r="3" spans="1:11" ht="15.75">
      <c r="A3" s="228" t="s">
        <v>36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15.75">
      <c r="A4" s="228" t="s">
        <v>35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15.75">
      <c r="A5" s="240" t="s">
        <v>147</v>
      </c>
      <c r="B5" s="241"/>
      <c r="C5" s="241"/>
      <c r="D5" s="241"/>
      <c r="E5" s="241"/>
      <c r="F5" s="241"/>
      <c r="G5" s="241"/>
      <c r="H5" s="241"/>
      <c r="I5" s="241"/>
      <c r="J5" s="241"/>
      <c r="K5" s="242"/>
    </row>
    <row r="6" spans="1:11" ht="15" customHeight="1">
      <c r="A6" s="231" t="s">
        <v>0</v>
      </c>
      <c r="B6" s="232"/>
      <c r="C6" s="232"/>
      <c r="D6" s="233"/>
      <c r="E6" s="243">
        <f>'ANNEXURE-I'!D4</f>
        <v>43</v>
      </c>
      <c r="F6" s="244"/>
      <c r="G6" s="234" t="str">
        <f>'ANNEXURE-I'!G4</f>
        <v>41010291 / SCHOOL EDUCATION</v>
      </c>
      <c r="H6" s="235"/>
      <c r="I6" s="235"/>
      <c r="J6" s="235"/>
      <c r="K6" s="236"/>
    </row>
    <row r="7" spans="1:11" ht="15">
      <c r="A7" s="231" t="s">
        <v>1</v>
      </c>
      <c r="B7" s="232"/>
      <c r="C7" s="232"/>
      <c r="D7" s="233"/>
      <c r="E7" s="243" t="str">
        <f>'ANNEXURE-I'!D5</f>
        <v>03</v>
      </c>
      <c r="F7" s="244"/>
      <c r="G7" s="237"/>
      <c r="H7" s="238"/>
      <c r="I7" s="238"/>
      <c r="J7" s="238"/>
      <c r="K7" s="239"/>
    </row>
    <row r="8" spans="1:11" ht="18.75" customHeight="1">
      <c r="A8" s="213" t="str">
        <f>'ANNEXURE-I'!A6:C6</f>
        <v>IFHRMS CODE / SUB-ORDINATE OFFICE NAME &amp; PLACE</v>
      </c>
      <c r="B8" s="214"/>
      <c r="C8" s="214"/>
      <c r="D8" s="214"/>
      <c r="E8" s="214"/>
      <c r="F8" s="215"/>
      <c r="G8" s="216">
        <f>'ANNEXURE-I'!G6</f>
        <v>0</v>
      </c>
      <c r="H8" s="217"/>
      <c r="I8" s="217"/>
      <c r="J8" s="217"/>
      <c r="K8" s="218"/>
    </row>
    <row r="9" spans="1:11" ht="15">
      <c r="A9" s="223" t="s">
        <v>177</v>
      </c>
      <c r="B9" s="224"/>
      <c r="C9" s="224"/>
      <c r="D9" s="224"/>
      <c r="E9" s="224"/>
      <c r="F9" s="224"/>
      <c r="G9" s="225" t="s">
        <v>166</v>
      </c>
      <c r="H9" s="225"/>
      <c r="I9" s="225"/>
      <c r="J9" s="225"/>
      <c r="K9" s="225"/>
    </row>
    <row r="10" spans="1:11" ht="15">
      <c r="A10" s="73"/>
      <c r="B10" s="221" t="s">
        <v>34</v>
      </c>
      <c r="C10" s="221"/>
      <c r="D10" s="221"/>
      <c r="E10" s="221"/>
      <c r="F10" s="222" t="s">
        <v>27</v>
      </c>
      <c r="G10" s="222" t="s">
        <v>28</v>
      </c>
      <c r="H10" s="221" t="s">
        <v>32</v>
      </c>
      <c r="I10" s="221"/>
      <c r="J10" s="221" t="s">
        <v>33</v>
      </c>
      <c r="K10" s="221"/>
    </row>
    <row r="11" spans="1:11" ht="105">
      <c r="A11" s="74" t="s">
        <v>12</v>
      </c>
      <c r="B11" s="73" t="s">
        <v>24</v>
      </c>
      <c r="C11" s="73" t="s">
        <v>25</v>
      </c>
      <c r="D11" s="73" t="s">
        <v>17</v>
      </c>
      <c r="E11" s="73" t="s">
        <v>26</v>
      </c>
      <c r="F11" s="222"/>
      <c r="G11" s="222"/>
      <c r="H11" s="65" t="s">
        <v>29</v>
      </c>
      <c r="I11" s="65" t="s">
        <v>30</v>
      </c>
      <c r="J11" s="65" t="s">
        <v>29</v>
      </c>
      <c r="K11" s="65" t="s">
        <v>31</v>
      </c>
    </row>
    <row r="12" spans="1:11" ht="15">
      <c r="A12" s="49">
        <v>1</v>
      </c>
      <c r="B12" s="49">
        <v>2</v>
      </c>
      <c r="C12" s="219">
        <v>3</v>
      </c>
      <c r="D12" s="219"/>
      <c r="E12" s="49">
        <v>4</v>
      </c>
      <c r="F12" s="49">
        <v>5</v>
      </c>
      <c r="G12" s="49">
        <v>6</v>
      </c>
      <c r="H12" s="49">
        <v>7</v>
      </c>
      <c r="I12" s="49">
        <v>8</v>
      </c>
      <c r="J12" s="49">
        <v>9</v>
      </c>
      <c r="K12" s="49">
        <v>10</v>
      </c>
    </row>
    <row r="13" spans="1:11" ht="18.75" customHeight="1">
      <c r="A13" s="50">
        <v>1</v>
      </c>
      <c r="B13" s="50">
        <v>1</v>
      </c>
      <c r="C13" s="78">
        <v>15700</v>
      </c>
      <c r="D13" s="78" t="s">
        <v>17</v>
      </c>
      <c r="E13" s="139">
        <v>50000</v>
      </c>
      <c r="F13" s="50">
        <v>32850</v>
      </c>
      <c r="G13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13" s="50">
        <f>IF(ISERROR(MATCH(E$13:E$46,'ANNEXURE-I'!AB$12:AB$13,0)),SUMIF('ANNEXURE-I'!F$12:F$13,'ANNEXURE-II'!E$13:E$46,'ANNEXURE-I'!K$12:K$13),SUMIF('ANNEXURE-I'!AB$12:AB$13,'ANNEXURE-II'!E$13:E$46,'ANNEXURE-I'!K$12:K$13))</f>
        <v>0</v>
      </c>
      <c r="I13" s="50">
        <f>((F13*H13)+G13)*12</f>
        <v>0</v>
      </c>
      <c r="J13" s="50">
        <f>IF(ISERROR(MATCH(E$13:E$46,'ANNEXURE-I'!AB$12:AB$13,0)),SUMIF('ANNEXURE-I'!F$12:F$13,'ANNEXURE-II'!E$13:E$46,'ANNEXURE-I'!N$12:N$13),SUMIF('ANNEXURE-I'!AB$12:AB$13,'ANNEXURE-II'!E$13:E$46,'ANNEXURE-I'!N$12:N$13))</f>
        <v>0</v>
      </c>
      <c r="K13" s="50">
        <f>((F13*J13)+G13)*12</f>
        <v>0</v>
      </c>
    </row>
    <row r="14" spans="1:11" ht="18.75" customHeight="1">
      <c r="A14" s="50">
        <v>2</v>
      </c>
      <c r="B14" s="50">
        <v>2</v>
      </c>
      <c r="C14" s="78">
        <v>15900</v>
      </c>
      <c r="D14" s="78" t="s">
        <v>17</v>
      </c>
      <c r="E14" s="139">
        <v>50400</v>
      </c>
      <c r="F14" s="50">
        <v>33150</v>
      </c>
      <c r="G14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14" s="50">
        <f>IF(ISERROR(MATCH(E$13:E$46,'ANNEXURE-I'!AB$12:AB$13,0)),SUMIF('ANNEXURE-I'!F$12:F$13,'ANNEXURE-II'!E$13:E$46,'ANNEXURE-I'!K$12:K$13),SUMIF('ANNEXURE-I'!AB$12:AB$13,'ANNEXURE-II'!E$13:E$46,'ANNEXURE-I'!K$12:K$13))</f>
        <v>0</v>
      </c>
      <c r="I14" s="50">
        <f aca="true" t="shared" si="0" ref="I14:I46">((F14*H14)+G14)*12</f>
        <v>0</v>
      </c>
      <c r="J14" s="50">
        <f>IF(ISERROR(MATCH(E$13:E$46,'ANNEXURE-I'!AB$12:AB$13,0)),SUMIF('ANNEXURE-I'!F$12:F$13,'ANNEXURE-II'!E$13:E$46,'ANNEXURE-I'!N$12:N$13),SUMIF('ANNEXURE-I'!AB$12:AB$13,'ANNEXURE-II'!E$13:E$46,'ANNEXURE-I'!N$12:N$13))</f>
        <v>0</v>
      </c>
      <c r="K14" s="50">
        <f aca="true" t="shared" si="1" ref="K14:K46">((F14*J14)+G14)*12</f>
        <v>0</v>
      </c>
    </row>
    <row r="15" spans="1:11" ht="18.75" customHeight="1">
      <c r="A15" s="50">
        <v>3</v>
      </c>
      <c r="B15" s="50">
        <v>3</v>
      </c>
      <c r="C15" s="78">
        <v>16600</v>
      </c>
      <c r="D15" s="78" t="s">
        <v>17</v>
      </c>
      <c r="E15" s="139">
        <v>52400</v>
      </c>
      <c r="F15" s="50">
        <v>34500</v>
      </c>
      <c r="G15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15" s="50">
        <f>IF(ISERROR(MATCH(E$13:E$46,'ANNEXURE-I'!AB$12:AB$13,0)),SUMIF('ANNEXURE-I'!F$12:F$13,'ANNEXURE-II'!E$13:E$46,'ANNEXURE-I'!K$12:K$13),SUMIF('ANNEXURE-I'!AB$12:AB$13,'ANNEXURE-II'!E$13:E$46,'ANNEXURE-I'!K$12:K$13))</f>
        <v>0</v>
      </c>
      <c r="I15" s="50">
        <f t="shared" si="0"/>
        <v>0</v>
      </c>
      <c r="J15" s="50">
        <f>IF(ISERROR(MATCH(E$13:E$46,'ANNEXURE-I'!AB$12:AB$13,0)),SUMIF('ANNEXURE-I'!F$12:F$13,'ANNEXURE-II'!E$13:E$46,'ANNEXURE-I'!N$12:N$13),SUMIF('ANNEXURE-I'!AB$12:AB$13,'ANNEXURE-II'!E$13:E$46,'ANNEXURE-I'!N$12:N$13))</f>
        <v>0</v>
      </c>
      <c r="K15" s="50">
        <f t="shared" si="1"/>
        <v>0</v>
      </c>
    </row>
    <row r="16" spans="1:11" ht="18.75" customHeight="1">
      <c r="A16" s="50">
        <v>4</v>
      </c>
      <c r="B16" s="50">
        <v>4</v>
      </c>
      <c r="C16" s="78">
        <v>18000</v>
      </c>
      <c r="D16" s="78" t="s">
        <v>17</v>
      </c>
      <c r="E16" s="139">
        <v>56900</v>
      </c>
      <c r="F16" s="50">
        <v>37450</v>
      </c>
      <c r="G16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16" s="50">
        <f>IF(ISERROR(MATCH(E$13:E$46,'ANNEXURE-I'!AB$12:AB$13,0)),SUMIF('ANNEXURE-I'!F$12:F$13,'ANNEXURE-II'!E$13:E$46,'ANNEXURE-I'!K$12:K$13),SUMIF('ANNEXURE-I'!AB$12:AB$13,'ANNEXURE-II'!E$13:E$46,'ANNEXURE-I'!K$12:K$13))</f>
        <v>0</v>
      </c>
      <c r="I16" s="50">
        <f t="shared" si="0"/>
        <v>0</v>
      </c>
      <c r="J16" s="50">
        <f>IF(ISERROR(MATCH(E$13:E$46,'ANNEXURE-I'!AB$12:AB$13,0)),SUMIF('ANNEXURE-I'!F$12:F$13,'ANNEXURE-II'!E$13:E$46,'ANNEXURE-I'!N$12:N$13),SUMIF('ANNEXURE-I'!AB$12:AB$13,'ANNEXURE-II'!E$13:E$46,'ANNEXURE-I'!N$12:N$13))</f>
        <v>0</v>
      </c>
      <c r="K16" s="50">
        <f t="shared" si="1"/>
        <v>0</v>
      </c>
    </row>
    <row r="17" spans="1:11" ht="18.75" customHeight="1">
      <c r="A17" s="50">
        <v>5</v>
      </c>
      <c r="B17" s="50">
        <v>5</v>
      </c>
      <c r="C17" s="78">
        <v>18200</v>
      </c>
      <c r="D17" s="78" t="s">
        <v>17</v>
      </c>
      <c r="E17" s="139">
        <v>57900</v>
      </c>
      <c r="F17" s="50">
        <v>38050</v>
      </c>
      <c r="G17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17" s="50">
        <f>IF(ISERROR(MATCH(E$13:E$46,'ANNEXURE-I'!AB$12:AB$13,0)),SUMIF('ANNEXURE-I'!F$12:F$13,'ANNEXURE-II'!E$13:E$46,'ANNEXURE-I'!K$12:K$13),SUMIF('ANNEXURE-I'!AB$12:AB$13,'ANNEXURE-II'!E$13:E$46,'ANNEXURE-I'!K$12:K$13))</f>
        <v>0</v>
      </c>
      <c r="I17" s="50">
        <f t="shared" si="0"/>
        <v>0</v>
      </c>
      <c r="J17" s="50">
        <f>IF(ISERROR(MATCH(E$13:E$46,'ANNEXURE-I'!AB$12:AB$13,0)),SUMIF('ANNEXURE-I'!F$12:F$13,'ANNEXURE-II'!E$13:E$46,'ANNEXURE-I'!N$12:N$13),SUMIF('ANNEXURE-I'!AB$12:AB$13,'ANNEXURE-II'!E$13:E$46,'ANNEXURE-I'!N$12:N$13))</f>
        <v>0</v>
      </c>
      <c r="K17" s="50">
        <f t="shared" si="1"/>
        <v>0</v>
      </c>
    </row>
    <row r="18" spans="1:11" ht="18.75" customHeight="1">
      <c r="A18" s="50">
        <v>6</v>
      </c>
      <c r="B18" s="50">
        <v>6</v>
      </c>
      <c r="C18" s="78">
        <v>18500</v>
      </c>
      <c r="D18" s="78" t="s">
        <v>17</v>
      </c>
      <c r="E18" s="139">
        <v>58600</v>
      </c>
      <c r="F18" s="50">
        <v>38550</v>
      </c>
      <c r="G18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18" s="50">
        <f>IF(ISERROR(MATCH(E$13:E$46,'ANNEXURE-I'!AB$12:AB$13,0)),SUMIF('ANNEXURE-I'!F$12:F$13,'ANNEXURE-II'!E$13:E$46,'ANNEXURE-I'!K$12:K$13),SUMIF('ANNEXURE-I'!AB$12:AB$13,'ANNEXURE-II'!E$13:E$46,'ANNEXURE-I'!K$12:K$13))</f>
        <v>0</v>
      </c>
      <c r="I18" s="50">
        <f t="shared" si="0"/>
        <v>0</v>
      </c>
      <c r="J18" s="50">
        <f>IF(ISERROR(MATCH(E$13:E$46,'ANNEXURE-I'!AB$12:AB$13,0)),SUMIF('ANNEXURE-I'!F$12:F$13,'ANNEXURE-II'!E$13:E$46,'ANNEXURE-I'!N$12:N$13),SUMIF('ANNEXURE-I'!AB$12:AB$13,'ANNEXURE-II'!E$13:E$46,'ANNEXURE-I'!N$12:N$13))</f>
        <v>0</v>
      </c>
      <c r="K18" s="50">
        <f t="shared" si="1"/>
        <v>0</v>
      </c>
    </row>
    <row r="19" spans="1:11" ht="18.75" customHeight="1">
      <c r="A19" s="50">
        <v>7</v>
      </c>
      <c r="B19" s="50">
        <v>7</v>
      </c>
      <c r="C19" s="78">
        <v>19000</v>
      </c>
      <c r="D19" s="78" t="s">
        <v>17</v>
      </c>
      <c r="E19" s="139">
        <v>60300</v>
      </c>
      <c r="F19" s="50">
        <v>39650</v>
      </c>
      <c r="G19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19" s="50">
        <f>IF(ISERROR(MATCH(E$13:E$46,'ANNEXURE-I'!AB$12:AB$13,0)),SUMIF('ANNEXURE-I'!F$12:F$13,'ANNEXURE-II'!E$13:E$46,'ANNEXURE-I'!K$12:K$13),SUMIF('ANNEXURE-I'!AB$12:AB$13,'ANNEXURE-II'!E$13:E$46,'ANNEXURE-I'!K$12:K$13))</f>
        <v>0</v>
      </c>
      <c r="I19" s="50">
        <f t="shared" si="0"/>
        <v>0</v>
      </c>
      <c r="J19" s="50">
        <f>IF(ISERROR(MATCH(E$13:E$46,'ANNEXURE-I'!AB$12:AB$13,0)),SUMIF('ANNEXURE-I'!F$12:F$13,'ANNEXURE-II'!E$13:E$46,'ANNEXURE-I'!N$12:N$13),SUMIF('ANNEXURE-I'!AB$12:AB$13,'ANNEXURE-II'!E$13:E$46,'ANNEXURE-I'!N$12:N$13))</f>
        <v>0</v>
      </c>
      <c r="K19" s="50">
        <f t="shared" si="1"/>
        <v>0</v>
      </c>
    </row>
    <row r="20" spans="1:11" ht="18.75" customHeight="1">
      <c r="A20" s="50">
        <v>8</v>
      </c>
      <c r="B20" s="50">
        <v>8</v>
      </c>
      <c r="C20" s="78">
        <v>19500</v>
      </c>
      <c r="D20" s="78" t="s">
        <v>17</v>
      </c>
      <c r="E20" s="139">
        <v>62000</v>
      </c>
      <c r="F20" s="50">
        <v>40750</v>
      </c>
      <c r="G20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20" s="50">
        <f>IF(ISERROR(MATCH(E$13:E$46,'ANNEXURE-I'!AB$12:AB$13,0)),SUMIF('ANNEXURE-I'!F$12:F$13,'ANNEXURE-II'!E$13:E$46,'ANNEXURE-I'!K$12:K$13),SUMIF('ANNEXURE-I'!AB$12:AB$13,'ANNEXURE-II'!E$13:E$46,'ANNEXURE-I'!K$12:K$13))</f>
        <v>0</v>
      </c>
      <c r="I20" s="50">
        <f t="shared" si="0"/>
        <v>0</v>
      </c>
      <c r="J20" s="50">
        <f>IF(ISERROR(MATCH(E$13:E$46,'ANNEXURE-I'!AB$12:AB$13,0)),SUMIF('ANNEXURE-I'!F$12:F$13,'ANNEXURE-II'!E$13:E$46,'ANNEXURE-I'!N$12:N$13),SUMIF('ANNEXURE-I'!AB$12:AB$13,'ANNEXURE-II'!E$13:E$46,'ANNEXURE-I'!N$12:N$13))</f>
        <v>0</v>
      </c>
      <c r="K20" s="50">
        <f t="shared" si="1"/>
        <v>0</v>
      </c>
    </row>
    <row r="21" spans="1:11" ht="18.75" customHeight="1">
      <c r="A21" s="50">
        <v>9</v>
      </c>
      <c r="B21" s="50">
        <v>9</v>
      </c>
      <c r="C21" s="78">
        <v>20000</v>
      </c>
      <c r="D21" s="78" t="s">
        <v>17</v>
      </c>
      <c r="E21" s="139">
        <v>63600</v>
      </c>
      <c r="F21" s="50">
        <v>41800</v>
      </c>
      <c r="G21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21" s="50">
        <f>IF(ISERROR(MATCH(E$13:E$46,'ANNEXURE-I'!AB$12:AB$13,0)),SUMIF('ANNEXURE-I'!F$12:F$13,'ANNEXURE-II'!E$13:E$46,'ANNEXURE-I'!K$12:K$13),SUMIF('ANNEXURE-I'!AB$12:AB$13,'ANNEXURE-II'!E$13:E$46,'ANNEXURE-I'!K$12:K$13))</f>
        <v>0</v>
      </c>
      <c r="I21" s="50">
        <f t="shared" si="0"/>
        <v>0</v>
      </c>
      <c r="J21" s="50">
        <f>IF(ISERROR(MATCH(E$13:E$46,'ANNEXURE-I'!AB$12:AB$13,0)),SUMIF('ANNEXURE-I'!F$12:F$13,'ANNEXURE-II'!E$13:E$46,'ANNEXURE-I'!N$12:N$13),SUMIF('ANNEXURE-I'!AB$12:AB$13,'ANNEXURE-II'!E$13:E$46,'ANNEXURE-I'!N$12:N$13))</f>
        <v>0</v>
      </c>
      <c r="K21" s="50">
        <f t="shared" si="1"/>
        <v>0</v>
      </c>
    </row>
    <row r="22" spans="1:11" ht="18.75" customHeight="1">
      <c r="A22" s="50">
        <v>10</v>
      </c>
      <c r="B22" s="50">
        <v>10</v>
      </c>
      <c r="C22" s="78">
        <v>20600</v>
      </c>
      <c r="D22" s="78" t="s">
        <v>17</v>
      </c>
      <c r="E22" s="139" t="s">
        <v>40</v>
      </c>
      <c r="F22" s="50">
        <v>43050</v>
      </c>
      <c r="G22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22" s="50">
        <f>IF(ISERROR(MATCH(E$13:E$46,'ANNEXURE-I'!AB$12:AB$13,0)),SUMIF('ANNEXURE-I'!F$12:F$13,'ANNEXURE-II'!E$13:E$46,'ANNEXURE-I'!K$12:K$13),SUMIF('ANNEXURE-I'!AB$12:AB$13,'ANNEXURE-II'!E$13:E$46,'ANNEXURE-I'!K$12:K$13))</f>
        <v>0</v>
      </c>
      <c r="I22" s="50">
        <f t="shared" si="0"/>
        <v>0</v>
      </c>
      <c r="J22" s="50">
        <f>IF(ISERROR(MATCH(E$13:E$46,'ANNEXURE-I'!AB$12:AB$13,0)),SUMIF('ANNEXURE-I'!F$12:F$13,'ANNEXURE-II'!E$13:E$46,'ANNEXURE-I'!N$12:N$13),SUMIF('ANNEXURE-I'!AB$12:AB$13,'ANNEXURE-II'!E$13:E$46,'ANNEXURE-I'!N$12:N$13))</f>
        <v>0</v>
      </c>
      <c r="K22" s="50">
        <f t="shared" si="1"/>
        <v>0</v>
      </c>
    </row>
    <row r="23" spans="1:11" ht="18.75" customHeight="1">
      <c r="A23" s="50">
        <v>11</v>
      </c>
      <c r="B23" s="50">
        <v>10</v>
      </c>
      <c r="C23" s="78">
        <v>20600</v>
      </c>
      <c r="D23" s="78" t="s">
        <v>17</v>
      </c>
      <c r="E23" s="139" t="s">
        <v>192</v>
      </c>
      <c r="F23" s="50">
        <v>43050</v>
      </c>
      <c r="G23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23" s="50">
        <f>IF(ISERROR(MATCH(E$13:E$46,'ANNEXURE-I'!AB$12:AB$13,0)),SUMIF('ANNEXURE-I'!F$12:F$13,'ANNEXURE-II'!E$13:E$46,'ANNEXURE-I'!K$12:K$13),SUMIF('ANNEXURE-I'!AB$12:AB$13,'ANNEXURE-II'!E$13:E$46,'ANNEXURE-I'!K$12:K$13))</f>
        <v>0</v>
      </c>
      <c r="I23" s="50">
        <f t="shared" si="0"/>
        <v>0</v>
      </c>
      <c r="J23" s="50">
        <f>IF(ISERROR(MATCH(E$13:E$46,'ANNEXURE-I'!AB$12:AB$13,0)),SUMIF('ANNEXURE-I'!F$12:F$13,'ANNEXURE-II'!E$13:E$46,'ANNEXURE-I'!N$12:N$13),SUMIF('ANNEXURE-I'!AB$12:AB$13,'ANNEXURE-II'!E$13:E$46,'ANNEXURE-I'!N$12:N$13))</f>
        <v>0</v>
      </c>
      <c r="K23" s="50">
        <f t="shared" si="1"/>
        <v>0</v>
      </c>
    </row>
    <row r="24" spans="1:11" ht="18.75" customHeight="1">
      <c r="A24" s="50">
        <v>12</v>
      </c>
      <c r="B24" s="50">
        <v>11</v>
      </c>
      <c r="C24" s="78">
        <v>35400</v>
      </c>
      <c r="D24" s="78" t="s">
        <v>17</v>
      </c>
      <c r="E24" s="139">
        <v>112400</v>
      </c>
      <c r="F24" s="50">
        <v>73900</v>
      </c>
      <c r="G24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24" s="50">
        <f>IF(ISERROR(MATCH(E$13:E$46,'ANNEXURE-I'!AB$12:AB$13,0)),SUMIF('ANNEXURE-I'!F$12:F$13,'ANNEXURE-II'!E$13:E$46,'ANNEXURE-I'!K$12:K$13),SUMIF('ANNEXURE-I'!AB$12:AB$13,'ANNEXURE-II'!E$13:E$46,'ANNEXURE-I'!K$12:K$13))</f>
        <v>0</v>
      </c>
      <c r="I24" s="50">
        <f t="shared" si="0"/>
        <v>0</v>
      </c>
      <c r="J24" s="50">
        <f>IF(ISERROR(MATCH(E$13:E$46,'ANNEXURE-I'!AB$12:AB$13,0)),SUMIF('ANNEXURE-I'!F$12:F$13,'ANNEXURE-II'!E$13:E$46,'ANNEXURE-I'!N$12:N$13),SUMIF('ANNEXURE-I'!AB$12:AB$13,'ANNEXURE-II'!E$13:E$46,'ANNEXURE-I'!N$12:N$13))</f>
        <v>0</v>
      </c>
      <c r="K24" s="50">
        <f t="shared" si="1"/>
        <v>0</v>
      </c>
    </row>
    <row r="25" spans="1:11" ht="18.75" customHeight="1">
      <c r="A25" s="50">
        <v>13</v>
      </c>
      <c r="B25" s="50">
        <v>12</v>
      </c>
      <c r="C25" s="78">
        <v>35600</v>
      </c>
      <c r="D25" s="78" t="s">
        <v>17</v>
      </c>
      <c r="E25" s="139">
        <v>112800</v>
      </c>
      <c r="F25" s="50">
        <v>74200</v>
      </c>
      <c r="G25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25" s="50">
        <f>IF(ISERROR(MATCH(E$13:E$46,'ANNEXURE-I'!AB$12:AB$13,0)),SUMIF('ANNEXURE-I'!F$12:F$13,'ANNEXURE-II'!E$13:E$46,'ANNEXURE-I'!K$12:K$13),SUMIF('ANNEXURE-I'!AB$12:AB$13,'ANNEXURE-II'!E$13:E$46,'ANNEXURE-I'!K$12:K$13))</f>
        <v>0</v>
      </c>
      <c r="I25" s="50">
        <f t="shared" si="0"/>
        <v>0</v>
      </c>
      <c r="J25" s="50">
        <f>IF(ISERROR(MATCH(E$13:E$46,'ANNEXURE-I'!AB$12:AB$13,0)),SUMIF('ANNEXURE-I'!F$12:F$13,'ANNEXURE-II'!E$13:E$46,'ANNEXURE-I'!N$12:N$13),SUMIF('ANNEXURE-I'!AB$12:AB$13,'ANNEXURE-II'!E$13:E$46,'ANNEXURE-I'!N$12:N$13))</f>
        <v>0</v>
      </c>
      <c r="K25" s="50">
        <f t="shared" si="1"/>
        <v>0</v>
      </c>
    </row>
    <row r="26" spans="1:11" ht="18.75" customHeight="1">
      <c r="A26" s="50">
        <v>14</v>
      </c>
      <c r="B26" s="50">
        <v>13</v>
      </c>
      <c r="C26" s="78">
        <v>35900</v>
      </c>
      <c r="D26" s="78" t="s">
        <v>17</v>
      </c>
      <c r="E26" s="139">
        <v>113500</v>
      </c>
      <c r="F26" s="50">
        <v>74700</v>
      </c>
      <c r="G26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26" s="50">
        <f>IF(ISERROR(MATCH(E$13:E$46,'ANNEXURE-I'!AB$12:AB$13,0)),SUMIF('ANNEXURE-I'!F$12:F$13,'ANNEXURE-II'!E$13:E$46,'ANNEXURE-I'!K$12:K$13),SUMIF('ANNEXURE-I'!AB$12:AB$13,'ANNEXURE-II'!E$13:E$46,'ANNEXURE-I'!K$12:K$13))</f>
        <v>0</v>
      </c>
      <c r="I26" s="50">
        <f t="shared" si="0"/>
        <v>0</v>
      </c>
      <c r="J26" s="50">
        <f>IF(ISERROR(MATCH(E$13:E$46,'ANNEXURE-I'!AB$12:AB$13,0)),SUMIF('ANNEXURE-I'!F$12:F$13,'ANNEXURE-II'!E$13:E$46,'ANNEXURE-I'!N$12:N$13),SUMIF('ANNEXURE-I'!AB$12:AB$13,'ANNEXURE-II'!E$13:E$46,'ANNEXURE-I'!N$12:N$13))</f>
        <v>0</v>
      </c>
      <c r="K26" s="50">
        <f t="shared" si="1"/>
        <v>0</v>
      </c>
    </row>
    <row r="27" spans="1:11" ht="18.75" customHeight="1">
      <c r="A27" s="50">
        <v>15</v>
      </c>
      <c r="B27" s="50">
        <v>14</v>
      </c>
      <c r="C27" s="78">
        <v>36000</v>
      </c>
      <c r="D27" s="78" t="s">
        <v>17</v>
      </c>
      <c r="E27" s="139">
        <v>114000</v>
      </c>
      <c r="F27" s="50">
        <v>75000</v>
      </c>
      <c r="G27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27" s="50">
        <f>IF(ISERROR(MATCH(E$13:E$46,'ANNEXURE-I'!AB$12:AB$13,0)),SUMIF('ANNEXURE-I'!F$12:F$13,'ANNEXURE-II'!E$13:E$46,'ANNEXURE-I'!K$12:K$13),SUMIF('ANNEXURE-I'!AB$12:AB$13,'ANNEXURE-II'!E$13:E$46,'ANNEXURE-I'!K$12:K$13))</f>
        <v>0</v>
      </c>
      <c r="I27" s="50">
        <f t="shared" si="0"/>
        <v>0</v>
      </c>
      <c r="J27" s="50">
        <f>IF(ISERROR(MATCH(E$13:E$46,'ANNEXURE-I'!AB$12:AB$13,0)),SUMIF('ANNEXURE-I'!F$12:F$13,'ANNEXURE-II'!E$13:E$46,'ANNEXURE-I'!N$12:N$13),SUMIF('ANNEXURE-I'!AB$12:AB$13,'ANNEXURE-II'!E$13:E$46,'ANNEXURE-I'!N$12:N$13))</f>
        <v>0</v>
      </c>
      <c r="K27" s="50">
        <f t="shared" si="1"/>
        <v>0</v>
      </c>
    </row>
    <row r="28" spans="1:11" ht="18.75" customHeight="1">
      <c r="A28" s="50">
        <v>16</v>
      </c>
      <c r="B28" s="50">
        <v>15</v>
      </c>
      <c r="C28" s="78">
        <v>36200</v>
      </c>
      <c r="D28" s="78" t="s">
        <v>17</v>
      </c>
      <c r="E28" s="139">
        <v>114800</v>
      </c>
      <c r="F28" s="50">
        <v>75500</v>
      </c>
      <c r="G28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28" s="50">
        <f>IF(ISERROR(MATCH(E$13:E$46,'ANNEXURE-I'!AB$12:AB$13,0)),SUMIF('ANNEXURE-I'!F$12:F$13,'ANNEXURE-II'!E$13:E$46,'ANNEXURE-I'!K$12:K$13),SUMIF('ANNEXURE-I'!AB$12:AB$13,'ANNEXURE-II'!E$13:E$46,'ANNEXURE-I'!K$12:K$13))</f>
        <v>0</v>
      </c>
      <c r="I28" s="50">
        <f t="shared" si="0"/>
        <v>0</v>
      </c>
      <c r="J28" s="50">
        <f>IF(ISERROR(MATCH(E$13:E$46,'ANNEXURE-I'!AB$12:AB$13,0)),SUMIF('ANNEXURE-I'!F$12:F$13,'ANNEXURE-II'!E$13:E$46,'ANNEXURE-I'!N$12:N$13),SUMIF('ANNEXURE-I'!AB$12:AB$13,'ANNEXURE-II'!E$13:E$46,'ANNEXURE-I'!N$12:N$13))</f>
        <v>0</v>
      </c>
      <c r="K28" s="50">
        <f t="shared" si="1"/>
        <v>0</v>
      </c>
    </row>
    <row r="29" spans="1:11" ht="18.75" customHeight="1">
      <c r="A29" s="50">
        <v>17</v>
      </c>
      <c r="B29" s="50">
        <v>16</v>
      </c>
      <c r="C29" s="78">
        <v>36400</v>
      </c>
      <c r="D29" s="78" t="s">
        <v>17</v>
      </c>
      <c r="E29" s="139">
        <v>115700</v>
      </c>
      <c r="F29" s="50">
        <v>76050</v>
      </c>
      <c r="G29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29" s="50">
        <f>IF(ISERROR(MATCH(E$13:E$46,'ANNEXURE-I'!AB$12:AB$13,0)),SUMIF('ANNEXURE-I'!F$12:F$13,'ANNEXURE-II'!E$13:E$46,'ANNEXURE-I'!K$12:K$13),SUMIF('ANNEXURE-I'!AB$12:AB$13,'ANNEXURE-II'!E$13:E$46,'ANNEXURE-I'!K$12:K$13))</f>
        <v>0</v>
      </c>
      <c r="I29" s="50">
        <f t="shared" si="0"/>
        <v>0</v>
      </c>
      <c r="J29" s="50">
        <f>IF(ISERROR(MATCH(E$13:E$46,'ANNEXURE-I'!AB$12:AB$13,0)),SUMIF('ANNEXURE-I'!F$12:F$13,'ANNEXURE-II'!E$13:E$46,'ANNEXURE-I'!N$12:N$13),SUMIF('ANNEXURE-I'!AB$12:AB$13,'ANNEXURE-II'!E$13:E$46,'ANNEXURE-I'!N$12:N$13))</f>
        <v>0</v>
      </c>
      <c r="K29" s="50">
        <f t="shared" si="1"/>
        <v>0</v>
      </c>
    </row>
    <row r="30" spans="1:11" ht="18.75" customHeight="1">
      <c r="A30" s="50">
        <v>18</v>
      </c>
      <c r="B30" s="50">
        <v>17</v>
      </c>
      <c r="C30" s="78">
        <v>36700</v>
      </c>
      <c r="D30" s="78" t="s">
        <v>17</v>
      </c>
      <c r="E30" s="139">
        <v>116200</v>
      </c>
      <c r="F30" s="50">
        <v>76450</v>
      </c>
      <c r="G30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30" s="50">
        <f>IF(ISERROR(MATCH(E$13:E$46,'ANNEXURE-I'!AB$12:AB$13,0)),SUMIF('ANNEXURE-I'!F$12:F$13,'ANNEXURE-II'!E$13:E$46,'ANNEXURE-I'!K$12:K$13),SUMIF('ANNEXURE-I'!AB$12:AB$13,'ANNEXURE-II'!E$13:E$46,'ANNEXURE-I'!K$12:K$13))</f>
        <v>0</v>
      </c>
      <c r="I30" s="50">
        <f t="shared" si="0"/>
        <v>0</v>
      </c>
      <c r="J30" s="50">
        <f>IF(ISERROR(MATCH(E$13:E$46,'ANNEXURE-I'!AB$12:AB$13,0)),SUMIF('ANNEXURE-I'!F$12:F$13,'ANNEXURE-II'!E$13:E$46,'ANNEXURE-I'!N$12:N$13),SUMIF('ANNEXURE-I'!AB$12:AB$13,'ANNEXURE-II'!E$13:E$46,'ANNEXURE-I'!N$12:N$13))</f>
        <v>0</v>
      </c>
      <c r="K30" s="50">
        <f t="shared" si="1"/>
        <v>0</v>
      </c>
    </row>
    <row r="31" spans="1:11" ht="18.75" customHeight="1">
      <c r="A31" s="50">
        <v>19</v>
      </c>
      <c r="B31" s="50">
        <v>18</v>
      </c>
      <c r="C31" s="78">
        <v>36900</v>
      </c>
      <c r="D31" s="78" t="s">
        <v>17</v>
      </c>
      <c r="E31" s="139" t="s">
        <v>41</v>
      </c>
      <c r="F31" s="50">
        <v>76750</v>
      </c>
      <c r="G31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31" s="50">
        <f>IF(ISERROR(MATCH(E$13:E$46,'ANNEXURE-I'!AB$12:AB$13,0)),SUMIF('ANNEXURE-I'!F$12:F$13,'ANNEXURE-II'!E$13:E$46,'ANNEXURE-I'!K$12:K$13),SUMIF('ANNEXURE-I'!AB$12:AB$13,'ANNEXURE-II'!E$13:E$46,'ANNEXURE-I'!K$12:K$13))</f>
        <v>0</v>
      </c>
      <c r="I31" s="50">
        <f t="shared" si="0"/>
        <v>0</v>
      </c>
      <c r="J31" s="50">
        <f>IF(ISERROR(MATCH(E$13:E$46,'ANNEXURE-I'!AB$12:AB$13,0)),SUMIF('ANNEXURE-I'!F$12:F$13,'ANNEXURE-II'!E$13:E$46,'ANNEXURE-I'!N$12:N$13),SUMIF('ANNEXURE-I'!AB$12:AB$13,'ANNEXURE-II'!E$13:E$46,'ANNEXURE-I'!N$12:N$13))</f>
        <v>0</v>
      </c>
      <c r="K31" s="50">
        <f t="shared" si="1"/>
        <v>0</v>
      </c>
    </row>
    <row r="32" spans="1:11" ht="18.75" customHeight="1">
      <c r="A32" s="50">
        <v>20</v>
      </c>
      <c r="B32" s="50">
        <v>18</v>
      </c>
      <c r="C32" s="78">
        <v>36900</v>
      </c>
      <c r="D32" s="78" t="s">
        <v>17</v>
      </c>
      <c r="E32" s="139" t="s">
        <v>193</v>
      </c>
      <c r="F32" s="50">
        <v>76750</v>
      </c>
      <c r="G32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32" s="50">
        <f>IF(ISERROR(MATCH(E$13:E$46,'ANNEXURE-I'!AB$12:AB$13,0)),SUMIF('ANNEXURE-I'!F$12:F$13,'ANNEXURE-II'!E$13:E$46,'ANNEXURE-I'!K$12:K$13),SUMIF('ANNEXURE-I'!AB$12:AB$13,'ANNEXURE-II'!E$13:E$46,'ANNEXURE-I'!K$12:K$13))</f>
        <v>0</v>
      </c>
      <c r="I32" s="50">
        <f t="shared" si="0"/>
        <v>0</v>
      </c>
      <c r="J32" s="50">
        <f>IF(ISERROR(MATCH(E$13:E$46,'ANNEXURE-I'!AB$12:AB$13,0)),SUMIF('ANNEXURE-I'!F$12:F$13,'ANNEXURE-II'!E$13:E$46,'ANNEXURE-I'!N$12:N$13),SUMIF('ANNEXURE-I'!AB$12:AB$13,'ANNEXURE-II'!E$13:E$46,'ANNEXURE-I'!N$12:N$13))</f>
        <v>0</v>
      </c>
      <c r="K32" s="50">
        <f t="shared" si="1"/>
        <v>0</v>
      </c>
    </row>
    <row r="33" spans="1:11" ht="18.75" customHeight="1">
      <c r="A33" s="50">
        <v>21</v>
      </c>
      <c r="B33" s="50">
        <v>19</v>
      </c>
      <c r="C33" s="78">
        <v>37200</v>
      </c>
      <c r="D33" s="78" t="s">
        <v>17</v>
      </c>
      <c r="E33" s="139">
        <v>117600</v>
      </c>
      <c r="F33" s="50">
        <v>77400</v>
      </c>
      <c r="G33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33" s="50">
        <f>IF(ISERROR(MATCH(E$13:E$46,'ANNEXURE-I'!AB$12:AB$13,0)),SUMIF('ANNEXURE-I'!F$12:F$13,'ANNEXURE-II'!E$13:E$46,'ANNEXURE-I'!K$12:K$13),SUMIF('ANNEXURE-I'!AB$12:AB$13,'ANNEXURE-II'!E$13:E$46,'ANNEXURE-I'!K$12:K$13))</f>
        <v>0</v>
      </c>
      <c r="I33" s="50">
        <f t="shared" si="0"/>
        <v>0</v>
      </c>
      <c r="J33" s="50">
        <f>IF(ISERROR(MATCH(E$13:E$46,'ANNEXURE-I'!AB$12:AB$13,0)),SUMIF('ANNEXURE-I'!F$12:F$13,'ANNEXURE-II'!E$13:E$46,'ANNEXURE-I'!N$12:N$13),SUMIF('ANNEXURE-I'!AB$12:AB$13,'ANNEXURE-II'!E$13:E$46,'ANNEXURE-I'!N$12:N$13))</f>
        <v>0</v>
      </c>
      <c r="K33" s="50">
        <f t="shared" si="1"/>
        <v>0</v>
      </c>
    </row>
    <row r="34" spans="1:11" ht="18.75" customHeight="1">
      <c r="A34" s="50">
        <v>22</v>
      </c>
      <c r="B34" s="50">
        <v>20</v>
      </c>
      <c r="C34" s="78">
        <v>37700</v>
      </c>
      <c r="D34" s="78" t="s">
        <v>17</v>
      </c>
      <c r="E34" s="139">
        <v>119500</v>
      </c>
      <c r="F34" s="50">
        <v>78600</v>
      </c>
      <c r="G34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34" s="50">
        <f>IF(ISERROR(MATCH(E$13:E$46,'ANNEXURE-I'!AB$12:AB$13,0)),SUMIF('ANNEXURE-I'!F$12:F$13,'ANNEXURE-II'!E$13:E$46,'ANNEXURE-I'!K$12:K$13),SUMIF('ANNEXURE-I'!AB$12:AB$13,'ANNEXURE-II'!E$13:E$46,'ANNEXURE-I'!K$12:K$13))</f>
        <v>0</v>
      </c>
      <c r="I34" s="50">
        <f t="shared" si="0"/>
        <v>0</v>
      </c>
      <c r="J34" s="50">
        <f>IF(ISERROR(MATCH(E$13:E$46,'ANNEXURE-I'!AB$12:AB$13,0)),SUMIF('ANNEXURE-I'!F$12:F$13,'ANNEXURE-II'!E$13:E$46,'ANNEXURE-I'!N$12:N$13),SUMIF('ANNEXURE-I'!AB$12:AB$13,'ANNEXURE-II'!E$13:E$46,'ANNEXURE-I'!N$12:N$13))</f>
        <v>0</v>
      </c>
      <c r="K34" s="50">
        <f t="shared" si="1"/>
        <v>0</v>
      </c>
    </row>
    <row r="35" spans="1:11" ht="18.75" customHeight="1">
      <c r="A35" s="50">
        <v>23</v>
      </c>
      <c r="B35" s="50">
        <v>21</v>
      </c>
      <c r="C35" s="78">
        <v>55500</v>
      </c>
      <c r="D35" s="78" t="s">
        <v>17</v>
      </c>
      <c r="E35" s="139">
        <v>175700</v>
      </c>
      <c r="F35" s="50">
        <v>115600</v>
      </c>
      <c r="G35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35" s="50">
        <f>IF(ISERROR(MATCH(E$13:E$46,'ANNEXURE-I'!AB$12:AB$13,0)),SUMIF('ANNEXURE-I'!F$12:F$13,'ANNEXURE-II'!E$13:E$46,'ANNEXURE-I'!K$12:K$13),SUMIF('ANNEXURE-I'!AB$12:AB$13,'ANNEXURE-II'!E$13:E$46,'ANNEXURE-I'!K$12:K$13))</f>
        <v>0</v>
      </c>
      <c r="I35" s="50">
        <f t="shared" si="0"/>
        <v>0</v>
      </c>
      <c r="J35" s="50">
        <f>IF(ISERROR(MATCH(E$13:E$46,'ANNEXURE-I'!AB$12:AB$13,0)),SUMIF('ANNEXURE-I'!F$12:F$13,'ANNEXURE-II'!E$13:E$46,'ANNEXURE-I'!N$12:N$13),SUMIF('ANNEXURE-I'!AB$12:AB$13,'ANNEXURE-II'!E$13:E$46,'ANNEXURE-I'!N$12:N$13))</f>
        <v>0</v>
      </c>
      <c r="K35" s="50">
        <f t="shared" si="1"/>
        <v>0</v>
      </c>
    </row>
    <row r="36" spans="1:11" ht="18.75" customHeight="1">
      <c r="A36" s="50">
        <v>24</v>
      </c>
      <c r="B36" s="50">
        <v>22</v>
      </c>
      <c r="C36" s="78">
        <v>56100</v>
      </c>
      <c r="D36" s="78" t="s">
        <v>17</v>
      </c>
      <c r="E36" s="139">
        <v>177500</v>
      </c>
      <c r="F36" s="50">
        <v>116800</v>
      </c>
      <c r="G36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36" s="50">
        <f>IF(ISERROR(MATCH(E$13:E$46,'ANNEXURE-I'!AB$12:AB$13,0)),SUMIF('ANNEXURE-I'!F$12:F$13,'ANNEXURE-II'!E$13:E$46,'ANNEXURE-I'!K$12:K$13),SUMIF('ANNEXURE-I'!AB$12:AB$13,'ANNEXURE-II'!E$13:E$46,'ANNEXURE-I'!K$12:K$13))</f>
        <v>0</v>
      </c>
      <c r="I36" s="50">
        <f t="shared" si="0"/>
        <v>0</v>
      </c>
      <c r="J36" s="50">
        <f>IF(ISERROR(MATCH(E$13:E$46,'ANNEXURE-I'!AB$12:AB$13,0)),SUMIF('ANNEXURE-I'!F$12:F$13,'ANNEXURE-II'!E$13:E$46,'ANNEXURE-I'!N$12:N$13),SUMIF('ANNEXURE-I'!AB$12:AB$13,'ANNEXURE-II'!E$13:E$46,'ANNEXURE-I'!N$12:N$13))</f>
        <v>0</v>
      </c>
      <c r="K36" s="50">
        <f t="shared" si="1"/>
        <v>0</v>
      </c>
    </row>
    <row r="37" spans="1:11" ht="18.75" customHeight="1">
      <c r="A37" s="50">
        <v>25</v>
      </c>
      <c r="B37" s="50">
        <v>23</v>
      </c>
      <c r="C37" s="78">
        <v>56900</v>
      </c>
      <c r="D37" s="78" t="s">
        <v>17</v>
      </c>
      <c r="E37" s="139">
        <v>180500</v>
      </c>
      <c r="F37" s="50">
        <v>118700</v>
      </c>
      <c r="G37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37" s="50">
        <f>IF(ISERROR(MATCH(E$13:E$46,'ANNEXURE-I'!AB$12:AB$13,0)),SUMIF('ANNEXURE-I'!F$12:F$13,'ANNEXURE-II'!E$13:E$46,'ANNEXURE-I'!K$12:K$13),SUMIF('ANNEXURE-I'!AB$12:AB$13,'ANNEXURE-II'!E$13:E$46,'ANNEXURE-I'!K$12:K$13))</f>
        <v>0</v>
      </c>
      <c r="I37" s="50">
        <f t="shared" si="0"/>
        <v>0</v>
      </c>
      <c r="J37" s="50">
        <f>IF(ISERROR(MATCH(E$13:E$46,'ANNEXURE-I'!AB$12:AB$13,0)),SUMIF('ANNEXURE-I'!F$12:F$13,'ANNEXURE-II'!E$13:E$46,'ANNEXURE-I'!N$12:N$13),SUMIF('ANNEXURE-I'!AB$12:AB$13,'ANNEXURE-II'!E$13:E$46,'ANNEXURE-I'!N$12:N$13))</f>
        <v>0</v>
      </c>
      <c r="K37" s="50">
        <f t="shared" si="1"/>
        <v>0</v>
      </c>
    </row>
    <row r="38" spans="1:11" ht="18.75" customHeight="1">
      <c r="A38" s="50">
        <v>26</v>
      </c>
      <c r="B38" s="50">
        <v>24</v>
      </c>
      <c r="C38" s="78">
        <v>57700</v>
      </c>
      <c r="D38" s="78" t="s">
        <v>17</v>
      </c>
      <c r="E38" s="139">
        <v>182400</v>
      </c>
      <c r="F38" s="50">
        <v>120050</v>
      </c>
      <c r="G38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38" s="50">
        <f>IF(ISERROR(MATCH(E$13:E$46,'ANNEXURE-I'!AB$12:AB$13,0)),SUMIF('ANNEXURE-I'!F$12:F$13,'ANNEXURE-II'!E$13:E$46,'ANNEXURE-I'!K$12:K$13),SUMIF('ANNEXURE-I'!AB$12:AB$13,'ANNEXURE-II'!E$13:E$46,'ANNEXURE-I'!K$12:K$13))</f>
        <v>0</v>
      </c>
      <c r="I38" s="50">
        <f t="shared" si="0"/>
        <v>0</v>
      </c>
      <c r="J38" s="50">
        <f>IF(ISERROR(MATCH(E$13:E$46,'ANNEXURE-I'!AB$12:AB$13,0)),SUMIF('ANNEXURE-I'!F$12:F$13,'ANNEXURE-II'!E$13:E$46,'ANNEXURE-I'!N$12:N$13),SUMIF('ANNEXURE-I'!AB$12:AB$13,'ANNEXURE-II'!E$13:E$46,'ANNEXURE-I'!N$12:N$13))</f>
        <v>0</v>
      </c>
      <c r="K38" s="50">
        <f t="shared" si="1"/>
        <v>0</v>
      </c>
    </row>
    <row r="39" spans="1:11" ht="18.75" customHeight="1">
      <c r="A39" s="50">
        <v>27</v>
      </c>
      <c r="B39" s="50">
        <v>25</v>
      </c>
      <c r="C39" s="78">
        <v>59300</v>
      </c>
      <c r="D39" s="78" t="s">
        <v>17</v>
      </c>
      <c r="E39" s="139">
        <v>187700</v>
      </c>
      <c r="F39" s="50">
        <v>123500</v>
      </c>
      <c r="G39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39" s="50">
        <f>IF(ISERROR(MATCH(E$13:E$46,'ANNEXURE-I'!AB$12:AB$13,0)),SUMIF('ANNEXURE-I'!F$12:F$13,'ANNEXURE-II'!E$13:E$46,'ANNEXURE-I'!K$12:K$13),SUMIF('ANNEXURE-I'!AB$12:AB$13,'ANNEXURE-II'!E$13:E$46,'ANNEXURE-I'!K$12:K$13))</f>
        <v>0</v>
      </c>
      <c r="I39" s="50">
        <f t="shared" si="0"/>
        <v>0</v>
      </c>
      <c r="J39" s="50">
        <f>IF(ISERROR(MATCH(E$13:E$46,'ANNEXURE-I'!AB$12:AB$13,0)),SUMIF('ANNEXURE-I'!F$12:F$13,'ANNEXURE-II'!E$13:E$46,'ANNEXURE-I'!N$12:N$13),SUMIF('ANNEXURE-I'!AB$12:AB$13,'ANNEXURE-II'!E$13:E$46,'ANNEXURE-I'!N$12:N$13))</f>
        <v>0</v>
      </c>
      <c r="K39" s="50">
        <f t="shared" si="1"/>
        <v>0</v>
      </c>
    </row>
    <row r="40" spans="1:11" ht="18.75" customHeight="1">
      <c r="A40" s="50">
        <v>28</v>
      </c>
      <c r="B40" s="50">
        <v>26</v>
      </c>
      <c r="C40" s="78">
        <v>61900</v>
      </c>
      <c r="D40" s="78" t="s">
        <v>17</v>
      </c>
      <c r="E40" s="139">
        <v>196700</v>
      </c>
      <c r="F40" s="50">
        <v>129300</v>
      </c>
      <c r="G40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40" s="50">
        <f>IF(ISERROR(MATCH(E$13:E$46,'ANNEXURE-I'!AB$12:AB$13,0)),SUMIF('ANNEXURE-I'!F$12:F$13,'ANNEXURE-II'!E$13:E$46,'ANNEXURE-I'!K$12:K$13),SUMIF('ANNEXURE-I'!AB$12:AB$13,'ANNEXURE-II'!E$13:E$46,'ANNEXURE-I'!K$12:K$13))</f>
        <v>0</v>
      </c>
      <c r="I40" s="50">
        <f t="shared" si="0"/>
        <v>0</v>
      </c>
      <c r="J40" s="50">
        <f>IF(ISERROR(MATCH(E$13:E$46,'ANNEXURE-I'!AB$12:AB$13,0)),SUMIF('ANNEXURE-I'!F$12:F$13,'ANNEXURE-II'!E$13:E$46,'ANNEXURE-I'!N$12:N$13),SUMIF('ANNEXURE-I'!AB$12:AB$13,'ANNEXURE-II'!E$13:E$46,'ANNEXURE-I'!N$12:N$13))</f>
        <v>0</v>
      </c>
      <c r="K40" s="50">
        <f t="shared" si="1"/>
        <v>0</v>
      </c>
    </row>
    <row r="41" spans="1:11" ht="18.75" customHeight="1">
      <c r="A41" s="50">
        <v>29</v>
      </c>
      <c r="B41" s="50">
        <v>27</v>
      </c>
      <c r="C41" s="78">
        <v>62200</v>
      </c>
      <c r="D41" s="78" t="s">
        <v>17</v>
      </c>
      <c r="E41" s="139">
        <v>197200</v>
      </c>
      <c r="F41" s="50">
        <v>129700</v>
      </c>
      <c r="G41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41" s="50">
        <f>IF(ISERROR(MATCH(E$13:E$46,'ANNEXURE-I'!AB$12:AB$13,0)),SUMIF('ANNEXURE-I'!F$12:F$13,'ANNEXURE-II'!E$13:E$46,'ANNEXURE-I'!K$12:K$13),SUMIF('ANNEXURE-I'!AB$12:AB$13,'ANNEXURE-II'!E$13:E$46,'ANNEXURE-I'!K$12:K$13))</f>
        <v>0</v>
      </c>
      <c r="I41" s="50">
        <f t="shared" si="0"/>
        <v>0</v>
      </c>
      <c r="J41" s="50">
        <f>IF(ISERROR(MATCH(E$13:E$46,'ANNEXURE-I'!AB$12:AB$13,0)),SUMIF('ANNEXURE-I'!F$12:F$13,'ANNEXURE-II'!E$13:E$46,'ANNEXURE-I'!N$12:N$13),SUMIF('ANNEXURE-I'!AB$12:AB$13,'ANNEXURE-II'!E$13:E$46,'ANNEXURE-I'!N$12:N$13))</f>
        <v>0</v>
      </c>
      <c r="K41" s="50">
        <f t="shared" si="1"/>
        <v>0</v>
      </c>
    </row>
    <row r="42" spans="1:11" ht="18.75" customHeight="1">
      <c r="A42" s="50">
        <v>30</v>
      </c>
      <c r="B42" s="50">
        <v>28</v>
      </c>
      <c r="C42" s="78">
        <v>123100</v>
      </c>
      <c r="D42" s="78" t="s">
        <v>17</v>
      </c>
      <c r="E42" s="139">
        <v>215900</v>
      </c>
      <c r="F42" s="50">
        <v>169500</v>
      </c>
      <c r="G42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42" s="50">
        <f>IF(ISERROR(MATCH(E$13:E$46,'ANNEXURE-I'!AB$12:AB$13,0)),SUMIF('ANNEXURE-I'!F$12:F$13,'ANNEXURE-II'!E$13:E$46,'ANNEXURE-I'!K$12:K$13),SUMIF('ANNEXURE-I'!AB$12:AB$13,'ANNEXURE-II'!E$13:E$46,'ANNEXURE-I'!K$12:K$13))</f>
        <v>0</v>
      </c>
      <c r="I42" s="50">
        <f t="shared" si="0"/>
        <v>0</v>
      </c>
      <c r="J42" s="50">
        <f>IF(ISERROR(MATCH(E$13:E$46,'ANNEXURE-I'!AB$12:AB$13,0)),SUMIF('ANNEXURE-I'!F$12:F$13,'ANNEXURE-II'!E$13:E$46,'ANNEXURE-I'!N$12:N$13),SUMIF('ANNEXURE-I'!AB$12:AB$13,'ANNEXURE-II'!E$13:E$46,'ANNEXURE-I'!N$12:N$13))</f>
        <v>0</v>
      </c>
      <c r="K42" s="50">
        <f t="shared" si="1"/>
        <v>0</v>
      </c>
    </row>
    <row r="43" spans="1:11" ht="18.75" customHeight="1">
      <c r="A43" s="50">
        <v>31</v>
      </c>
      <c r="B43" s="50">
        <v>29</v>
      </c>
      <c r="C43" s="78">
        <v>123400</v>
      </c>
      <c r="D43" s="78" t="s">
        <v>17</v>
      </c>
      <c r="E43" s="139">
        <v>216300</v>
      </c>
      <c r="F43" s="50">
        <v>169850</v>
      </c>
      <c r="G43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43" s="50">
        <f>IF(ISERROR(MATCH(E$13:E$46,'ANNEXURE-I'!AB$12:AB$13,0)),SUMIF('ANNEXURE-I'!F$12:F$13,'ANNEXURE-II'!E$13:E$46,'ANNEXURE-I'!K$12:K$13),SUMIF('ANNEXURE-I'!AB$12:AB$13,'ANNEXURE-II'!E$13:E$46,'ANNEXURE-I'!K$12:K$13))</f>
        <v>0</v>
      </c>
      <c r="I43" s="50">
        <f t="shared" si="0"/>
        <v>0</v>
      </c>
      <c r="J43" s="50">
        <f>IF(ISERROR(MATCH(E$13:E$46,'ANNEXURE-I'!AB$12:AB$13,0)),SUMIF('ANNEXURE-I'!F$12:F$13,'ANNEXURE-II'!E$13:E$46,'ANNEXURE-I'!N$12:N$13),SUMIF('ANNEXURE-I'!AB$12:AB$13,'ANNEXURE-II'!E$13:E$46,'ANNEXURE-I'!N$12:N$13))</f>
        <v>0</v>
      </c>
      <c r="K43" s="50">
        <f t="shared" si="1"/>
        <v>0</v>
      </c>
    </row>
    <row r="44" spans="1:11" ht="18.75" customHeight="1">
      <c r="A44" s="50">
        <v>32</v>
      </c>
      <c r="B44" s="50">
        <v>30</v>
      </c>
      <c r="C44" s="78">
        <v>123600</v>
      </c>
      <c r="D44" s="78" t="s">
        <v>17</v>
      </c>
      <c r="E44" s="139">
        <v>216600</v>
      </c>
      <c r="F44" s="50">
        <v>170100</v>
      </c>
      <c r="G44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44" s="50">
        <f>IF(ISERROR(MATCH(E$13:E$46,'ANNEXURE-I'!AB$12:AB$13,0)),SUMIF('ANNEXURE-I'!F$12:F$13,'ANNEXURE-II'!E$13:E$46,'ANNEXURE-I'!K$12:K$13),SUMIF('ANNEXURE-I'!AB$12:AB$13,'ANNEXURE-II'!E$13:E$46,'ANNEXURE-I'!K$12:K$13))</f>
        <v>0</v>
      </c>
      <c r="I44" s="50">
        <f t="shared" si="0"/>
        <v>0</v>
      </c>
      <c r="J44" s="50">
        <f>IF(ISERROR(MATCH(E$13:E$46,'ANNEXURE-I'!AB$12:AB$13,0)),SUMIF('ANNEXURE-I'!F$12:F$13,'ANNEXURE-II'!E$13:E$46,'ANNEXURE-I'!N$12:N$13),SUMIF('ANNEXURE-I'!AB$12:AB$13,'ANNEXURE-II'!E$13:E$46,'ANNEXURE-I'!N$12:N$13))</f>
        <v>0</v>
      </c>
      <c r="K44" s="50">
        <f t="shared" si="1"/>
        <v>0</v>
      </c>
    </row>
    <row r="45" spans="1:11" ht="18.75" customHeight="1">
      <c r="A45" s="50">
        <v>33</v>
      </c>
      <c r="B45" s="50">
        <v>31</v>
      </c>
      <c r="C45" s="78">
        <v>125200</v>
      </c>
      <c r="D45" s="78" t="s">
        <v>17</v>
      </c>
      <c r="E45" s="139">
        <v>219800</v>
      </c>
      <c r="F45" s="50">
        <v>172500</v>
      </c>
      <c r="G45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45" s="50">
        <f>IF(ISERROR(MATCH(E$13:E$46,'ANNEXURE-I'!AB$12:AB$13,0)),SUMIF('ANNEXURE-I'!F$12:F$13,'ANNEXURE-II'!E$13:E$46,'ANNEXURE-I'!K$12:K$13),SUMIF('ANNEXURE-I'!AB$12:AB$13,'ANNEXURE-II'!E$13:E$46,'ANNEXURE-I'!K$12:K$13))</f>
        <v>0</v>
      </c>
      <c r="I45" s="50">
        <f t="shared" si="0"/>
        <v>0</v>
      </c>
      <c r="J45" s="50">
        <f>IF(ISERROR(MATCH(E$13:E$46,'ANNEXURE-I'!AB$12:AB$13,0)),SUMIF('ANNEXURE-I'!F$12:F$13,'ANNEXURE-II'!E$13:E$46,'ANNEXURE-I'!N$12:N$13),SUMIF('ANNEXURE-I'!AB$12:AB$13,'ANNEXURE-II'!E$13:E$46,'ANNEXURE-I'!N$12:N$13))</f>
        <v>0</v>
      </c>
      <c r="K45" s="50">
        <f t="shared" si="1"/>
        <v>0</v>
      </c>
    </row>
    <row r="46" spans="1:11" ht="18.75" customHeight="1">
      <c r="A46" s="50">
        <v>34</v>
      </c>
      <c r="B46" s="50">
        <v>32</v>
      </c>
      <c r="C46" s="78">
        <v>128900</v>
      </c>
      <c r="D46" s="78" t="s">
        <v>17</v>
      </c>
      <c r="E46" s="139">
        <v>225000</v>
      </c>
      <c r="F46" s="50">
        <v>176950</v>
      </c>
      <c r="G46" s="50">
        <f>IF(ISERROR(MATCH(E$13:E$46,'ANNEXURE-I'!AB$12:AB$13,0)),SUMIF('ANNEXURE-I'!F$12:F$13,'ANNEXURE-II'!E$13:E$46,'ANNEXURE-I'!G$12:G$13)+SUMIF('ANNEXURE-I'!F$12:F$13,'ANNEXURE-II'!E$13:E$46,'ANNEXURE-I'!H$12:H$13),SUMIF('ANNEXURE-I'!AB$12:AB$13,'ANNEXURE-II'!E$13:E$46,'ANNEXURE-I'!G$12:G$13)+SUMIF('ANNEXURE-I'!AB$12:AB$13,'ANNEXURE-II'!E$13:E$46,'ANNEXURE-I'!H$12:H$13))</f>
        <v>0</v>
      </c>
      <c r="H46" s="50">
        <f>IF(ISERROR(MATCH(E$13:E$46,'ANNEXURE-I'!AB$12:AB$13,0)),SUMIF('ANNEXURE-I'!F$12:F$13,'ANNEXURE-II'!E$13:E$46,'ANNEXURE-I'!K$12:K$13),SUMIF('ANNEXURE-I'!AB$12:AB$13,'ANNEXURE-II'!E$13:E$46,'ANNEXURE-I'!K$12:K$13))</f>
        <v>0</v>
      </c>
      <c r="I46" s="50">
        <f t="shared" si="0"/>
        <v>0</v>
      </c>
      <c r="J46" s="50">
        <f>IF(ISERROR(MATCH(E$13:E$46,'ANNEXURE-I'!AB$12:AB$13,0)),SUMIF('ANNEXURE-I'!F$12:F$13,'ANNEXURE-II'!E$13:E$46,'ANNEXURE-I'!N$12:N$13),SUMIF('ANNEXURE-I'!AB$12:AB$13,'ANNEXURE-II'!E$13:E$46,'ANNEXURE-I'!N$12:N$13))</f>
        <v>0</v>
      </c>
      <c r="K46" s="50">
        <f t="shared" si="1"/>
        <v>0</v>
      </c>
    </row>
    <row r="47" spans="1:11" ht="18.75" customHeight="1">
      <c r="A47" s="48"/>
      <c r="B47" s="220" t="s">
        <v>9</v>
      </c>
      <c r="C47" s="220"/>
      <c r="D47" s="220"/>
      <c r="E47" s="220"/>
      <c r="F47" s="220"/>
      <c r="G47" s="48">
        <f>SUM(G13:G46)</f>
        <v>0</v>
      </c>
      <c r="H47" s="48">
        <f>SUM(H13:H46)</f>
        <v>0</v>
      </c>
      <c r="I47" s="48">
        <f>SUM(I13:I46)</f>
        <v>0</v>
      </c>
      <c r="J47" s="48">
        <f>SUM(J13:J46)</f>
        <v>0</v>
      </c>
      <c r="K47" s="48">
        <f>SUM(K13:K46)</f>
        <v>0</v>
      </c>
    </row>
  </sheetData>
  <sheetProtection password="8D0A" sheet="1" objects="1" scenarios="1" selectLockedCells="1"/>
  <mergeCells count="20">
    <mergeCell ref="A2:G2"/>
    <mergeCell ref="A3:K3"/>
    <mergeCell ref="A6:D6"/>
    <mergeCell ref="A7:D7"/>
    <mergeCell ref="A4:K4"/>
    <mergeCell ref="G6:K7"/>
    <mergeCell ref="A5:K5"/>
    <mergeCell ref="E6:F6"/>
    <mergeCell ref="E7:F7"/>
    <mergeCell ref="A8:F8"/>
    <mergeCell ref="G8:K8"/>
    <mergeCell ref="C12:D12"/>
    <mergeCell ref="B47:F47"/>
    <mergeCell ref="H10:I10"/>
    <mergeCell ref="J10:K10"/>
    <mergeCell ref="B10:E10"/>
    <mergeCell ref="F10:F11"/>
    <mergeCell ref="G10:G11"/>
    <mergeCell ref="A9:F9"/>
    <mergeCell ref="G9:K9"/>
  </mergeCells>
  <printOptions horizontalCentered="1" verticalCentered="1"/>
  <pageMargins left="0.7" right="0.7" top="0.75" bottom="0.5" header="0.3" footer="0.3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showZeros="0" view="pageBreakPreview" zoomScale="110" zoomScaleSheetLayoutView="110" zoomScalePageLayoutView="0" workbookViewId="0" topLeftCell="A1">
      <selection activeCell="G1" sqref="G1"/>
    </sheetView>
  </sheetViews>
  <sheetFormatPr defaultColWidth="9.140625" defaultRowHeight="15"/>
  <cols>
    <col min="1" max="1" width="3.7109375" style="0" customWidth="1"/>
    <col min="2" max="3" width="9.28125" style="0" bestFit="1" customWidth="1"/>
    <col min="4" max="4" width="2.140625" style="0" customWidth="1"/>
    <col min="5" max="7" width="9.28125" style="0" bestFit="1" customWidth="1"/>
    <col min="8" max="8" width="8.00390625" style="0" customWidth="1"/>
    <col min="9" max="9" width="10.57421875" style="0" bestFit="1" customWidth="1"/>
    <col min="10" max="10" width="8.00390625" style="0" customWidth="1"/>
    <col min="11" max="11" width="10.57421875" style="0" bestFit="1" customWidth="1"/>
  </cols>
  <sheetData>
    <row r="1" spans="1:11" ht="15.75">
      <c r="A1" s="226" t="str">
        <f>'ANNEXURE-II'!A2:K2</f>
        <v>NUMBER STATEMENT:</v>
      </c>
      <c r="B1" s="227"/>
      <c r="C1" s="227"/>
      <c r="D1" s="227"/>
      <c r="E1" s="227"/>
      <c r="F1" s="227"/>
      <c r="G1" s="132">
        <f>'ANNEXURE-I'!N3</f>
        <v>2025</v>
      </c>
      <c r="H1" s="132" t="str">
        <f>'ANNEXURE-I'!O3</f>
        <v>- 2026</v>
      </c>
      <c r="I1" s="132"/>
      <c r="J1" s="132"/>
      <c r="K1" s="133"/>
    </row>
    <row r="2" spans="1:11" ht="15.75">
      <c r="A2" s="254" t="s">
        <v>36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5.75">
      <c r="A3" s="254" t="s">
        <v>42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15.75">
      <c r="A4" s="254" t="s">
        <v>43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ht="15">
      <c r="A5" s="225" t="s">
        <v>0</v>
      </c>
      <c r="B5" s="225"/>
      <c r="C5" s="225"/>
      <c r="D5" s="225"/>
      <c r="E5" s="284">
        <f>'ANNEXURE-II'!E6</f>
        <v>43</v>
      </c>
      <c r="F5" s="285"/>
      <c r="G5" s="255" t="str">
        <f>'ANNEXURE-II'!G6</f>
        <v>41010291 / SCHOOL EDUCATION</v>
      </c>
      <c r="H5" s="256"/>
      <c r="I5" s="256"/>
      <c r="J5" s="256"/>
      <c r="K5" s="257"/>
    </row>
    <row r="6" spans="1:11" ht="15">
      <c r="A6" s="225" t="s">
        <v>1</v>
      </c>
      <c r="B6" s="225"/>
      <c r="C6" s="225"/>
      <c r="D6" s="225"/>
      <c r="E6" s="284" t="str">
        <f>'ANNEXURE-II'!E7</f>
        <v>03</v>
      </c>
      <c r="F6" s="285"/>
      <c r="G6" s="258"/>
      <c r="H6" s="259"/>
      <c r="I6" s="259"/>
      <c r="J6" s="259"/>
      <c r="K6" s="260"/>
    </row>
    <row r="7" spans="1:11" ht="14.25" customHeight="1">
      <c r="A7" s="281" t="str">
        <f>'ANNEXURE-II'!A8:F8</f>
        <v>IFHRMS CODE / SUB-ORDINATE OFFICE NAME &amp; PLACE</v>
      </c>
      <c r="B7" s="282"/>
      <c r="C7" s="282"/>
      <c r="D7" s="282"/>
      <c r="E7" s="282"/>
      <c r="F7" s="283"/>
      <c r="G7" s="231">
        <f>'ANNEXURE-I'!G6</f>
        <v>0</v>
      </c>
      <c r="H7" s="232"/>
      <c r="I7" s="232"/>
      <c r="J7" s="232"/>
      <c r="K7" s="233"/>
    </row>
    <row r="8" spans="1:11" ht="15">
      <c r="A8" s="223" t="s">
        <v>177</v>
      </c>
      <c r="B8" s="224"/>
      <c r="C8" s="224"/>
      <c r="D8" s="224"/>
      <c r="E8" s="224"/>
      <c r="F8" s="224"/>
      <c r="G8" s="232" t="str">
        <f>'ANNEXURE-II'!G9</f>
        <v>2202-02-109 AZ</v>
      </c>
      <c r="H8" s="232"/>
      <c r="I8" s="232"/>
      <c r="J8" s="232"/>
      <c r="K8" s="233"/>
    </row>
    <row r="9" spans="1:11" ht="15">
      <c r="A9" s="75"/>
      <c r="B9" s="267" t="s">
        <v>34</v>
      </c>
      <c r="C9" s="267"/>
      <c r="D9" s="268"/>
      <c r="E9" s="267"/>
      <c r="F9" s="269" t="s">
        <v>27</v>
      </c>
      <c r="G9" s="269" t="s">
        <v>28</v>
      </c>
      <c r="H9" s="267" t="s">
        <v>32</v>
      </c>
      <c r="I9" s="267"/>
      <c r="J9" s="267" t="s">
        <v>33</v>
      </c>
      <c r="K9" s="267"/>
    </row>
    <row r="10" spans="1:11" ht="63.75">
      <c r="A10" s="76" t="s">
        <v>23</v>
      </c>
      <c r="B10" s="75" t="s">
        <v>24</v>
      </c>
      <c r="C10" s="270" t="s">
        <v>25</v>
      </c>
      <c r="D10" s="271"/>
      <c r="E10" s="77" t="s">
        <v>26</v>
      </c>
      <c r="F10" s="269"/>
      <c r="G10" s="269"/>
      <c r="H10" s="43" t="s">
        <v>29</v>
      </c>
      <c r="I10" s="43" t="s">
        <v>30</v>
      </c>
      <c r="J10" s="43" t="s">
        <v>29</v>
      </c>
      <c r="K10" s="43" t="s">
        <v>31</v>
      </c>
    </row>
    <row r="11" spans="1:11" ht="15">
      <c r="A11" s="49">
        <v>1</v>
      </c>
      <c r="B11" s="49">
        <v>2</v>
      </c>
      <c r="C11" s="261">
        <v>3</v>
      </c>
      <c r="D11" s="262"/>
      <c r="E11" s="49">
        <v>4</v>
      </c>
      <c r="F11" s="49">
        <v>5</v>
      </c>
      <c r="G11" s="49">
        <v>6</v>
      </c>
      <c r="H11" s="49">
        <v>7</v>
      </c>
      <c r="I11" s="49">
        <v>8</v>
      </c>
      <c r="J11" s="49">
        <v>9</v>
      </c>
      <c r="K11" s="49">
        <v>10</v>
      </c>
    </row>
    <row r="12" spans="1:11" ht="15">
      <c r="A12" s="50">
        <v>1</v>
      </c>
      <c r="B12" s="52" t="s">
        <v>44</v>
      </c>
      <c r="C12" s="51">
        <v>3000</v>
      </c>
      <c r="D12" s="53" t="s">
        <v>17</v>
      </c>
      <c r="E12" s="54">
        <v>9000</v>
      </c>
      <c r="F12" s="50">
        <v>6200</v>
      </c>
      <c r="G12" s="50">
        <f>SUMIF('ANNEXURE-I'!C$12:C$13,'ANNEXURE-IIA'!B$12:B$17,'ANNEXURE-I'!G$12:G$13)+SUMIF('ANNEXURE-I'!C$12:C$13,'ANNEXURE-IIA'!B$12:B$17,'ANNEXURE-I'!H$12:H$13)</f>
        <v>0</v>
      </c>
      <c r="H12" s="50">
        <f>SUMIF('ANNEXURE-I'!C$12:C$13,'ANNEXURE-IIA'!B$12:B$17,'ANNEXURE-I'!K$12:K$13)</f>
        <v>0</v>
      </c>
      <c r="I12" s="50">
        <f>((F12*H12)+G12)*12</f>
        <v>0</v>
      </c>
      <c r="J12" s="50">
        <f>SUMIF('ANNEXURE-I'!C$12:C$13,'ANNEXURE-IIA'!B$12:B$17,'ANNEXURE-I'!N$12:N$13)</f>
        <v>0</v>
      </c>
      <c r="K12" s="50">
        <f>((F12*J12)+G12)*12</f>
        <v>0</v>
      </c>
    </row>
    <row r="13" spans="1:11" ht="15">
      <c r="A13" s="50">
        <v>2</v>
      </c>
      <c r="B13" s="52" t="s">
        <v>22</v>
      </c>
      <c r="C13" s="51">
        <v>4100</v>
      </c>
      <c r="D13" s="53" t="s">
        <v>17</v>
      </c>
      <c r="E13" s="54">
        <v>12500</v>
      </c>
      <c r="F13" s="50">
        <v>8600</v>
      </c>
      <c r="G13" s="50">
        <f>SUMIF('ANNEXURE-I'!C$12:C$13,'ANNEXURE-IIA'!B$12:B$17,'ANNEXURE-I'!G$12:G$13)+SUMIF('ANNEXURE-I'!C$12:C$13,'ANNEXURE-IIA'!B$12:B$17,'ANNEXURE-I'!H$12:H$13)</f>
        <v>0</v>
      </c>
      <c r="H13" s="50">
        <f>SUMIF('ANNEXURE-I'!C$12:C$13,'ANNEXURE-IIA'!B$12:B$17,'ANNEXURE-I'!K$12:K$13)</f>
        <v>0</v>
      </c>
      <c r="I13" s="50">
        <f>((F13*H13)+G13)*12</f>
        <v>0</v>
      </c>
      <c r="J13" s="50">
        <f>SUMIF('ANNEXURE-I'!C$12:C$13,'ANNEXURE-IIA'!B$12:B$17,'ANNEXURE-I'!N$12:N$13)</f>
        <v>0</v>
      </c>
      <c r="K13" s="50">
        <f>((F13*J13)+G13)*12</f>
        <v>0</v>
      </c>
    </row>
    <row r="14" spans="1:11" ht="15">
      <c r="A14" s="50">
        <v>3</v>
      </c>
      <c r="B14" s="52" t="s">
        <v>45</v>
      </c>
      <c r="C14" s="51">
        <v>5700</v>
      </c>
      <c r="D14" s="53" t="s">
        <v>17</v>
      </c>
      <c r="E14" s="54">
        <v>18000</v>
      </c>
      <c r="F14" s="50">
        <v>12250</v>
      </c>
      <c r="G14" s="50">
        <f>SUMIF('ANNEXURE-I'!C$12:C$13,'ANNEXURE-IIA'!B$12:B$17,'ANNEXURE-I'!G$12:G$13)+SUMIF('ANNEXURE-I'!C$12:C$13,'ANNEXURE-IIA'!B$12:B$17,'ANNEXURE-I'!H$12:H$13)</f>
        <v>0</v>
      </c>
      <c r="H14" s="50">
        <f>SUMIF('ANNEXURE-I'!C$12:C$13,'ANNEXURE-IIA'!B$12:B$17,'ANNEXURE-I'!K$12:K$13)</f>
        <v>0</v>
      </c>
      <c r="I14" s="50">
        <f>((F14*H14)+G14)*12</f>
        <v>0</v>
      </c>
      <c r="J14" s="50">
        <f>SUMIF('ANNEXURE-I'!C$12:C$13,'ANNEXURE-IIA'!B$12:B$17,'ANNEXURE-I'!N$12:N$13)</f>
        <v>0</v>
      </c>
      <c r="K14" s="50">
        <f>((F14*J14)+G14)*12</f>
        <v>0</v>
      </c>
    </row>
    <row r="15" spans="1:11" ht="15">
      <c r="A15" s="50">
        <v>4</v>
      </c>
      <c r="B15" s="52" t="s">
        <v>46</v>
      </c>
      <c r="C15" s="51">
        <v>7700</v>
      </c>
      <c r="D15" s="53" t="s">
        <v>17</v>
      </c>
      <c r="E15" s="54">
        <v>24200</v>
      </c>
      <c r="F15" s="50">
        <v>16450</v>
      </c>
      <c r="G15" s="50">
        <f>SUMIF('ANNEXURE-I'!C$12:C$13,'ANNEXURE-IIA'!B$12:B$17,'ANNEXURE-I'!G$12:G$13)+SUMIF('ANNEXURE-I'!C$12:C$13,'ANNEXURE-IIA'!B$12:B$17,'ANNEXURE-I'!H$12:H$13)</f>
        <v>0</v>
      </c>
      <c r="H15" s="50">
        <f>SUMIF('ANNEXURE-I'!C$12:C$13,'ANNEXURE-IIA'!B$12:B$17,'ANNEXURE-I'!K$12:K$13)</f>
        <v>0</v>
      </c>
      <c r="I15" s="50">
        <f>((F15*H15)+G15)*12</f>
        <v>0</v>
      </c>
      <c r="J15" s="50">
        <f>SUMIF('ANNEXURE-I'!C$12:C$13,'ANNEXURE-IIA'!B$12:B$17,'ANNEXURE-I'!N$12:N$13)</f>
        <v>0</v>
      </c>
      <c r="K15" s="50">
        <f>((F15*J15)+G15)*12</f>
        <v>0</v>
      </c>
    </row>
    <row r="16" spans="1:11" ht="15">
      <c r="A16" s="50">
        <v>5</v>
      </c>
      <c r="B16" s="52" t="s">
        <v>47</v>
      </c>
      <c r="C16" s="51">
        <v>10500</v>
      </c>
      <c r="D16" s="53" t="s">
        <v>17</v>
      </c>
      <c r="E16" s="54">
        <v>33100</v>
      </c>
      <c r="F16" s="50">
        <v>22400</v>
      </c>
      <c r="G16" s="50">
        <f>SUMIF('ANNEXURE-I'!C$12:C$13,'ANNEXURE-IIA'!B$12:B$17,'ANNEXURE-I'!G$12:G$13)+SUMIF('ANNEXURE-I'!C$12:C$13,'ANNEXURE-IIA'!B$12:B$17,'ANNEXURE-I'!H$12:H$13)</f>
        <v>0</v>
      </c>
      <c r="H16" s="50">
        <f>SUMIF('ANNEXURE-I'!C$12:C$13,'ANNEXURE-IIA'!B$12:B$17,'ANNEXURE-I'!K$12:K$13)</f>
        <v>0</v>
      </c>
      <c r="I16" s="50">
        <f>((F16*H16)+G16)*12</f>
        <v>0</v>
      </c>
      <c r="J16" s="50">
        <f>SUMIF('ANNEXURE-I'!C$12:C$13,'ANNEXURE-IIA'!B$12:B$17,'ANNEXURE-I'!N$12:N$13)</f>
        <v>0</v>
      </c>
      <c r="K16" s="50">
        <f>((F16*J16)+G16)*12</f>
        <v>0</v>
      </c>
    </row>
    <row r="17" spans="1:11" ht="15">
      <c r="A17" s="50">
        <v>6</v>
      </c>
      <c r="B17" s="52" t="s">
        <v>48</v>
      </c>
      <c r="C17" s="51">
        <v>11100</v>
      </c>
      <c r="D17" s="53" t="s">
        <v>17</v>
      </c>
      <c r="E17" s="54">
        <v>35100</v>
      </c>
      <c r="F17" s="50">
        <v>23900</v>
      </c>
      <c r="G17" s="50">
        <f>SUMIF('ANNEXURE-I'!C$12:C$13,'ANNEXURE-IIA'!B$12:B$17,'ANNEXURE-I'!G$12:G$13)+SUMIF('ANNEXURE-I'!C$12:C$13,'ANNEXURE-IIA'!B$12:B$17,'ANNEXURE-I'!H$12:H$13)</f>
        <v>0</v>
      </c>
      <c r="H17" s="50">
        <f>SUMIF('ANNEXURE-I'!C$12:C$13,'ANNEXURE-IIA'!B$12:B$17,'ANNEXURE-I'!K$12:K$13)</f>
        <v>0</v>
      </c>
      <c r="I17" s="50">
        <f>((F17*H17)+G17)*12</f>
        <v>0</v>
      </c>
      <c r="J17" s="50">
        <f>SUMIF('ANNEXURE-I'!C$12:C$13,'ANNEXURE-IIA'!B$12:B$17,'ANNEXURE-I'!N$12:N$13)</f>
        <v>0</v>
      </c>
      <c r="K17" s="50">
        <f>((F17*J17)+G17)*12</f>
        <v>0</v>
      </c>
    </row>
    <row r="18" spans="1:11" ht="15">
      <c r="A18" s="272" t="s">
        <v>49</v>
      </c>
      <c r="B18" s="273"/>
      <c r="C18" s="273"/>
      <c r="D18" s="273"/>
      <c r="E18" s="273"/>
      <c r="F18" s="274"/>
      <c r="G18" s="48">
        <f>SUM(G12:G17)</f>
        <v>0</v>
      </c>
      <c r="H18" s="48">
        <f>SUM(H12:H17)</f>
        <v>0</v>
      </c>
      <c r="I18" s="48">
        <f>SUM(I12:I17)</f>
        <v>0</v>
      </c>
      <c r="J18" s="48">
        <f>SUM(J12:J17)</f>
        <v>0</v>
      </c>
      <c r="K18" s="48">
        <f>SUM(K12:K17)</f>
        <v>0</v>
      </c>
    </row>
    <row r="19" spans="1:11" ht="39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24" customHeight="1">
      <c r="A20" s="275" t="s">
        <v>66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</row>
    <row r="21" spans="1:11" ht="24.75" customHeight="1">
      <c r="A21" s="276" t="s">
        <v>160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</row>
    <row r="22" spans="1:11" ht="48.75" customHeight="1">
      <c r="A22" s="74" t="s">
        <v>39</v>
      </c>
      <c r="B22" s="221" t="s">
        <v>50</v>
      </c>
      <c r="C22" s="221"/>
      <c r="D22" s="221"/>
      <c r="E22" s="221"/>
      <c r="F22" s="222" t="s">
        <v>53</v>
      </c>
      <c r="G22" s="222"/>
      <c r="H22" s="222" t="s">
        <v>52</v>
      </c>
      <c r="I22" s="222"/>
      <c r="J22" s="222" t="s">
        <v>51</v>
      </c>
      <c r="K22" s="222"/>
    </row>
    <row r="23" spans="1:11" ht="15">
      <c r="A23" s="56">
        <v>1</v>
      </c>
      <c r="B23" s="265" t="s">
        <v>54</v>
      </c>
      <c r="C23" s="265"/>
      <c r="D23" s="265"/>
      <c r="E23" s="265"/>
      <c r="F23" s="266">
        <v>45000</v>
      </c>
      <c r="G23" s="266"/>
      <c r="H23" s="263"/>
      <c r="I23" s="263"/>
      <c r="J23" s="264">
        <f>F23*H23*12</f>
        <v>0</v>
      </c>
      <c r="K23" s="264"/>
    </row>
    <row r="24" spans="1:11" ht="15">
      <c r="A24" s="56">
        <v>2</v>
      </c>
      <c r="B24" s="265" t="s">
        <v>55</v>
      </c>
      <c r="C24" s="265"/>
      <c r="D24" s="265"/>
      <c r="E24" s="265"/>
      <c r="F24" s="266">
        <v>5000</v>
      </c>
      <c r="G24" s="266"/>
      <c r="H24" s="263"/>
      <c r="I24" s="263"/>
      <c r="J24" s="264">
        <f aca="true" t="shared" si="0" ref="J24:J44">F24*H24*12</f>
        <v>0</v>
      </c>
      <c r="K24" s="264"/>
    </row>
    <row r="25" spans="1:11" ht="15">
      <c r="A25" s="56">
        <v>3</v>
      </c>
      <c r="B25" s="265" t="s">
        <v>56</v>
      </c>
      <c r="C25" s="265"/>
      <c r="D25" s="265"/>
      <c r="E25" s="265"/>
      <c r="F25" s="266">
        <v>4500</v>
      </c>
      <c r="G25" s="266"/>
      <c r="H25" s="263"/>
      <c r="I25" s="263"/>
      <c r="J25" s="264">
        <f t="shared" si="0"/>
        <v>0</v>
      </c>
      <c r="K25" s="264"/>
    </row>
    <row r="26" spans="1:11" ht="15">
      <c r="A26" s="56">
        <v>4</v>
      </c>
      <c r="B26" s="265" t="s">
        <v>57</v>
      </c>
      <c r="C26" s="265"/>
      <c r="D26" s="265"/>
      <c r="E26" s="265"/>
      <c r="F26" s="266">
        <v>4000</v>
      </c>
      <c r="G26" s="266"/>
      <c r="H26" s="263"/>
      <c r="I26" s="263"/>
      <c r="J26" s="264">
        <f t="shared" si="0"/>
        <v>0</v>
      </c>
      <c r="K26" s="264"/>
    </row>
    <row r="27" spans="1:11" ht="33" customHeight="1">
      <c r="A27" s="56">
        <v>5</v>
      </c>
      <c r="B27" s="278" t="s">
        <v>58</v>
      </c>
      <c r="C27" s="279"/>
      <c r="D27" s="279"/>
      <c r="E27" s="280"/>
      <c r="F27" s="266">
        <v>5000</v>
      </c>
      <c r="G27" s="266"/>
      <c r="H27" s="263"/>
      <c r="I27" s="263"/>
      <c r="J27" s="264">
        <f t="shared" si="0"/>
        <v>0</v>
      </c>
      <c r="K27" s="264"/>
    </row>
    <row r="28" spans="1:11" ht="15">
      <c r="A28" s="56">
        <v>6</v>
      </c>
      <c r="B28" s="265" t="s">
        <v>18</v>
      </c>
      <c r="C28" s="265"/>
      <c r="D28" s="265"/>
      <c r="E28" s="265"/>
      <c r="F28" s="266">
        <v>2000</v>
      </c>
      <c r="G28" s="266"/>
      <c r="H28" s="263"/>
      <c r="I28" s="263"/>
      <c r="J28" s="264">
        <f t="shared" si="0"/>
        <v>0</v>
      </c>
      <c r="K28" s="264"/>
    </row>
    <row r="29" spans="1:11" ht="15">
      <c r="A29" s="56">
        <v>7</v>
      </c>
      <c r="B29" s="265" t="s">
        <v>19</v>
      </c>
      <c r="C29" s="265"/>
      <c r="D29" s="265"/>
      <c r="E29" s="265"/>
      <c r="F29" s="266">
        <v>5200</v>
      </c>
      <c r="G29" s="266"/>
      <c r="H29" s="263"/>
      <c r="I29" s="263"/>
      <c r="J29" s="264">
        <f t="shared" si="0"/>
        <v>0</v>
      </c>
      <c r="K29" s="264"/>
    </row>
    <row r="30" spans="1:11" ht="15">
      <c r="A30" s="56">
        <v>8</v>
      </c>
      <c r="B30" s="265" t="s">
        <v>59</v>
      </c>
      <c r="C30" s="265"/>
      <c r="D30" s="265"/>
      <c r="E30" s="265"/>
      <c r="F30" s="266">
        <v>2000</v>
      </c>
      <c r="G30" s="266"/>
      <c r="H30" s="263"/>
      <c r="I30" s="263"/>
      <c r="J30" s="264">
        <f t="shared" si="0"/>
        <v>0</v>
      </c>
      <c r="K30" s="264"/>
    </row>
    <row r="31" spans="1:11" ht="15">
      <c r="A31" s="56">
        <v>9</v>
      </c>
      <c r="B31" s="265" t="s">
        <v>60</v>
      </c>
      <c r="C31" s="265"/>
      <c r="D31" s="265"/>
      <c r="E31" s="265"/>
      <c r="F31" s="266">
        <v>2000</v>
      </c>
      <c r="G31" s="266"/>
      <c r="H31" s="263"/>
      <c r="I31" s="263"/>
      <c r="J31" s="264">
        <f t="shared" si="0"/>
        <v>0</v>
      </c>
      <c r="K31" s="264"/>
    </row>
    <row r="32" spans="1:11" ht="15">
      <c r="A32" s="56">
        <v>10</v>
      </c>
      <c r="B32" s="265" t="s">
        <v>67</v>
      </c>
      <c r="C32" s="265"/>
      <c r="D32" s="265"/>
      <c r="E32" s="265"/>
      <c r="F32" s="266">
        <v>2000</v>
      </c>
      <c r="G32" s="266"/>
      <c r="H32" s="263"/>
      <c r="I32" s="263"/>
      <c r="J32" s="264">
        <f t="shared" si="0"/>
        <v>0</v>
      </c>
      <c r="K32" s="264"/>
    </row>
    <row r="33" spans="1:11" ht="15">
      <c r="A33" s="56">
        <v>11</v>
      </c>
      <c r="B33" s="265" t="s">
        <v>55</v>
      </c>
      <c r="C33" s="265"/>
      <c r="D33" s="265"/>
      <c r="E33" s="265"/>
      <c r="F33" s="266">
        <v>1300</v>
      </c>
      <c r="G33" s="266"/>
      <c r="H33" s="263"/>
      <c r="I33" s="263"/>
      <c r="J33" s="264">
        <f t="shared" si="0"/>
        <v>0</v>
      </c>
      <c r="K33" s="264"/>
    </row>
    <row r="34" spans="1:11" ht="15">
      <c r="A34" s="56">
        <v>12</v>
      </c>
      <c r="B34" s="265" t="s">
        <v>148</v>
      </c>
      <c r="C34" s="265"/>
      <c r="D34" s="265"/>
      <c r="E34" s="265"/>
      <c r="F34" s="266">
        <v>6000</v>
      </c>
      <c r="G34" s="266"/>
      <c r="H34" s="263"/>
      <c r="I34" s="263"/>
      <c r="J34" s="264">
        <f t="shared" si="0"/>
        <v>0</v>
      </c>
      <c r="K34" s="264"/>
    </row>
    <row r="35" spans="1:11" ht="15">
      <c r="A35" s="56">
        <v>13</v>
      </c>
      <c r="B35" s="265" t="s">
        <v>149</v>
      </c>
      <c r="C35" s="265"/>
      <c r="D35" s="265"/>
      <c r="E35" s="265"/>
      <c r="F35" s="266">
        <v>6000</v>
      </c>
      <c r="G35" s="266"/>
      <c r="H35" s="263"/>
      <c r="I35" s="263"/>
      <c r="J35" s="264">
        <f t="shared" si="0"/>
        <v>0</v>
      </c>
      <c r="K35" s="264"/>
    </row>
    <row r="36" spans="1:11" ht="15">
      <c r="A36" s="56">
        <v>14</v>
      </c>
      <c r="B36" s="265" t="s">
        <v>150</v>
      </c>
      <c r="C36" s="265"/>
      <c r="D36" s="265"/>
      <c r="E36" s="265"/>
      <c r="F36" s="266">
        <v>6000</v>
      </c>
      <c r="G36" s="266"/>
      <c r="H36" s="263"/>
      <c r="I36" s="263"/>
      <c r="J36" s="264">
        <f t="shared" si="0"/>
        <v>0</v>
      </c>
      <c r="K36" s="264"/>
    </row>
    <row r="37" spans="1:11" ht="15">
      <c r="A37" s="56">
        <v>15</v>
      </c>
      <c r="B37" s="265" t="s">
        <v>151</v>
      </c>
      <c r="C37" s="265"/>
      <c r="D37" s="265"/>
      <c r="E37" s="265"/>
      <c r="F37" s="266">
        <v>4500</v>
      </c>
      <c r="G37" s="266"/>
      <c r="H37" s="263"/>
      <c r="I37" s="263"/>
      <c r="J37" s="264">
        <f t="shared" si="0"/>
        <v>0</v>
      </c>
      <c r="K37" s="264"/>
    </row>
    <row r="38" spans="1:11" ht="15">
      <c r="A38" s="56">
        <v>16</v>
      </c>
      <c r="B38" s="265" t="s">
        <v>152</v>
      </c>
      <c r="C38" s="265"/>
      <c r="D38" s="265"/>
      <c r="E38" s="265"/>
      <c r="F38" s="266">
        <v>4500</v>
      </c>
      <c r="G38" s="266"/>
      <c r="H38" s="263"/>
      <c r="I38" s="263"/>
      <c r="J38" s="264">
        <f t="shared" si="0"/>
        <v>0</v>
      </c>
      <c r="K38" s="264"/>
    </row>
    <row r="39" spans="1:11" ht="15">
      <c r="A39" s="56">
        <v>17</v>
      </c>
      <c r="B39" s="265" t="s">
        <v>153</v>
      </c>
      <c r="C39" s="265"/>
      <c r="D39" s="265"/>
      <c r="E39" s="265"/>
      <c r="F39" s="266">
        <v>4500</v>
      </c>
      <c r="G39" s="266"/>
      <c r="H39" s="263"/>
      <c r="I39" s="263"/>
      <c r="J39" s="264">
        <f t="shared" si="0"/>
        <v>0</v>
      </c>
      <c r="K39" s="264"/>
    </row>
    <row r="40" spans="1:11" ht="15">
      <c r="A40" s="56">
        <v>18</v>
      </c>
      <c r="B40" s="265" t="s">
        <v>154</v>
      </c>
      <c r="C40" s="265"/>
      <c r="D40" s="265"/>
      <c r="E40" s="265"/>
      <c r="F40" s="266">
        <v>4500</v>
      </c>
      <c r="G40" s="266"/>
      <c r="H40" s="263"/>
      <c r="I40" s="263"/>
      <c r="J40" s="264">
        <f t="shared" si="0"/>
        <v>0</v>
      </c>
      <c r="K40" s="264"/>
    </row>
    <row r="41" spans="1:11" ht="15">
      <c r="A41" s="56">
        <v>19</v>
      </c>
      <c r="B41" s="265" t="s">
        <v>18</v>
      </c>
      <c r="C41" s="265"/>
      <c r="D41" s="265"/>
      <c r="E41" s="265"/>
      <c r="F41" s="266">
        <v>4000</v>
      </c>
      <c r="G41" s="266"/>
      <c r="H41" s="263"/>
      <c r="I41" s="263"/>
      <c r="J41" s="264">
        <f t="shared" si="0"/>
        <v>0</v>
      </c>
      <c r="K41" s="264"/>
    </row>
    <row r="42" spans="1:11" ht="15">
      <c r="A42" s="56">
        <v>20</v>
      </c>
      <c r="B42" s="265" t="s">
        <v>61</v>
      </c>
      <c r="C42" s="265"/>
      <c r="D42" s="265"/>
      <c r="E42" s="265"/>
      <c r="F42" s="266">
        <v>5000</v>
      </c>
      <c r="G42" s="266"/>
      <c r="H42" s="263"/>
      <c r="I42" s="263"/>
      <c r="J42" s="264">
        <f t="shared" si="0"/>
        <v>0</v>
      </c>
      <c r="K42" s="264"/>
    </row>
    <row r="43" spans="1:11" ht="15">
      <c r="A43" s="56">
        <v>21</v>
      </c>
      <c r="B43" s="265" t="s">
        <v>62</v>
      </c>
      <c r="C43" s="265"/>
      <c r="D43" s="265"/>
      <c r="E43" s="265"/>
      <c r="F43" s="266">
        <v>3000</v>
      </c>
      <c r="G43" s="266"/>
      <c r="H43" s="263"/>
      <c r="I43" s="263"/>
      <c r="J43" s="264">
        <f t="shared" si="0"/>
        <v>0</v>
      </c>
      <c r="K43" s="264"/>
    </row>
    <row r="44" spans="1:11" ht="15">
      <c r="A44" s="56">
        <v>22</v>
      </c>
      <c r="B44" s="265" t="s">
        <v>63</v>
      </c>
      <c r="C44" s="265"/>
      <c r="D44" s="265"/>
      <c r="E44" s="265"/>
      <c r="F44" s="266">
        <v>5000</v>
      </c>
      <c r="G44" s="266"/>
      <c r="H44" s="263"/>
      <c r="I44" s="263"/>
      <c r="J44" s="264">
        <f t="shared" si="0"/>
        <v>0</v>
      </c>
      <c r="K44" s="264"/>
    </row>
    <row r="45" spans="1:11" ht="15">
      <c r="A45" s="56">
        <v>23</v>
      </c>
      <c r="B45" s="245" t="s">
        <v>146</v>
      </c>
      <c r="C45" s="246"/>
      <c r="D45" s="246"/>
      <c r="E45" s="247"/>
      <c r="F45" s="248">
        <v>5000</v>
      </c>
      <c r="G45" s="249"/>
      <c r="H45" s="250"/>
      <c r="I45" s="251"/>
      <c r="J45" s="252">
        <f>F45*H45*12</f>
        <v>0</v>
      </c>
      <c r="K45" s="253"/>
    </row>
    <row r="46" spans="1:11" ht="15.75">
      <c r="A46" s="7"/>
      <c r="B46" s="286" t="s">
        <v>49</v>
      </c>
      <c r="C46" s="286"/>
      <c r="D46" s="286"/>
      <c r="E46" s="286"/>
      <c r="F46" s="287"/>
      <c r="G46" s="287"/>
      <c r="H46" s="287">
        <f>SUM(H23:I44)</f>
        <v>0</v>
      </c>
      <c r="I46" s="287"/>
      <c r="J46" s="287">
        <f>SUM(J23:K45)</f>
        <v>0</v>
      </c>
      <c r="K46" s="287"/>
    </row>
    <row r="47" spans="1:11" ht="15.75">
      <c r="A47" s="7"/>
      <c r="B47" s="286" t="s">
        <v>64</v>
      </c>
      <c r="C47" s="286"/>
      <c r="D47" s="286"/>
      <c r="E47" s="286"/>
      <c r="F47" s="287">
        <v>1000</v>
      </c>
      <c r="G47" s="287"/>
      <c r="H47" s="287">
        <f>H46</f>
        <v>0</v>
      </c>
      <c r="I47" s="287"/>
      <c r="J47" s="287">
        <f>F47*H47</f>
        <v>0</v>
      </c>
      <c r="K47" s="287"/>
    </row>
    <row r="48" spans="1:11" ht="15.75">
      <c r="A48" s="7"/>
      <c r="B48" s="286" t="s">
        <v>65</v>
      </c>
      <c r="C48" s="286"/>
      <c r="D48" s="286"/>
      <c r="E48" s="286"/>
      <c r="F48" s="287"/>
      <c r="G48" s="287"/>
      <c r="H48" s="287">
        <f>H47</f>
        <v>0</v>
      </c>
      <c r="I48" s="287"/>
      <c r="J48" s="287">
        <f>J46+J47</f>
        <v>0</v>
      </c>
      <c r="K48" s="287"/>
    </row>
    <row r="49" spans="2:11" ht="15">
      <c r="B49" s="277"/>
      <c r="C49" s="277"/>
      <c r="D49" s="277"/>
      <c r="E49" s="277"/>
      <c r="F49" s="277"/>
      <c r="G49" s="277"/>
      <c r="H49" s="277"/>
      <c r="I49" s="277"/>
      <c r="J49" s="277"/>
      <c r="K49" s="277"/>
    </row>
    <row r="50" ht="15">
      <c r="F50" s="4"/>
    </row>
  </sheetData>
  <sheetProtection password="8D0A" sheet="1" objects="1" scenarios="1" selectLockedCells="1"/>
  <mergeCells count="135">
    <mergeCell ref="A7:F7"/>
    <mergeCell ref="G7:K7"/>
    <mergeCell ref="A8:F8"/>
    <mergeCell ref="G8:K8"/>
    <mergeCell ref="E5:F5"/>
    <mergeCell ref="E6:F6"/>
    <mergeCell ref="B48:E48"/>
    <mergeCell ref="F48:G48"/>
    <mergeCell ref="H48:I48"/>
    <mergeCell ref="J48:K48"/>
    <mergeCell ref="B46:E46"/>
    <mergeCell ref="F46:G46"/>
    <mergeCell ref="H46:I46"/>
    <mergeCell ref="J46:K46"/>
    <mergeCell ref="B47:E47"/>
    <mergeCell ref="F47:G47"/>
    <mergeCell ref="H47:I47"/>
    <mergeCell ref="J47:K47"/>
    <mergeCell ref="B43:E43"/>
    <mergeCell ref="F43:G43"/>
    <mergeCell ref="H43:I43"/>
    <mergeCell ref="J43:K43"/>
    <mergeCell ref="B44:E44"/>
    <mergeCell ref="F44:G44"/>
    <mergeCell ref="B39:E39"/>
    <mergeCell ref="H44:I44"/>
    <mergeCell ref="J44:K44"/>
    <mergeCell ref="F41:G41"/>
    <mergeCell ref="H41:I41"/>
    <mergeCell ref="J41:K41"/>
    <mergeCell ref="F42:G42"/>
    <mergeCell ref="H42:I42"/>
    <mergeCell ref="J42:K42"/>
    <mergeCell ref="H39:I39"/>
    <mergeCell ref="J39:K39"/>
    <mergeCell ref="F40:G40"/>
    <mergeCell ref="H40:I40"/>
    <mergeCell ref="J40:K40"/>
    <mergeCell ref="B40:E40"/>
    <mergeCell ref="F39:G39"/>
    <mergeCell ref="H38:I38"/>
    <mergeCell ref="J38:K38"/>
    <mergeCell ref="J26:K26"/>
    <mergeCell ref="B25:E25"/>
    <mergeCell ref="F25:G25"/>
    <mergeCell ref="B27:E27"/>
    <mergeCell ref="F27:G27"/>
    <mergeCell ref="F35:G35"/>
    <mergeCell ref="H35:I35"/>
    <mergeCell ref="J35:K35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6:E36"/>
    <mergeCell ref="F36:G36"/>
    <mergeCell ref="B38:E38"/>
    <mergeCell ref="B49:E49"/>
    <mergeCell ref="F49:G49"/>
    <mergeCell ref="H49:I49"/>
    <mergeCell ref="J49:K49"/>
    <mergeCell ref="B30:E30"/>
    <mergeCell ref="F30:G30"/>
    <mergeCell ref="H30:I30"/>
    <mergeCell ref="B41:E41"/>
    <mergeCell ref="B42:E42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5:E35"/>
    <mergeCell ref="B37:E37"/>
    <mergeCell ref="F37:G37"/>
    <mergeCell ref="H37:I37"/>
    <mergeCell ref="J37:K37"/>
    <mergeCell ref="F38:G38"/>
    <mergeCell ref="H9:I9"/>
    <mergeCell ref="J9:K9"/>
    <mergeCell ref="C10:D10"/>
    <mergeCell ref="A18:F18"/>
    <mergeCell ref="A20:K20"/>
    <mergeCell ref="A21:K21"/>
    <mergeCell ref="B29:E29"/>
    <mergeCell ref="B23:E23"/>
    <mergeCell ref="F29:G29"/>
    <mergeCell ref="J22:K22"/>
    <mergeCell ref="H22:I22"/>
    <mergeCell ref="F22:G22"/>
    <mergeCell ref="B22:E22"/>
    <mergeCell ref="H27:I27"/>
    <mergeCell ref="J27:K27"/>
    <mergeCell ref="B28:E28"/>
    <mergeCell ref="F28:G28"/>
    <mergeCell ref="H28:I28"/>
    <mergeCell ref="J28:K28"/>
    <mergeCell ref="H25:I25"/>
    <mergeCell ref="J25:K25"/>
    <mergeCell ref="B26:E26"/>
    <mergeCell ref="F26:G26"/>
    <mergeCell ref="H26:I26"/>
    <mergeCell ref="A1:F1"/>
    <mergeCell ref="B45:E45"/>
    <mergeCell ref="F45:G45"/>
    <mergeCell ref="H45:I45"/>
    <mergeCell ref="J45:K45"/>
    <mergeCell ref="A2:K2"/>
    <mergeCell ref="A3:K3"/>
    <mergeCell ref="A4:K4"/>
    <mergeCell ref="A5:D5"/>
    <mergeCell ref="G5:K6"/>
    <mergeCell ref="A6:D6"/>
    <mergeCell ref="C11:D11"/>
    <mergeCell ref="H23:I23"/>
    <mergeCell ref="J23:K23"/>
    <mergeCell ref="B24:E24"/>
    <mergeCell ref="F24:G24"/>
    <mergeCell ref="H24:I24"/>
    <mergeCell ref="J24:K24"/>
    <mergeCell ref="F23:G23"/>
    <mergeCell ref="B9:E9"/>
    <mergeCell ref="F9:F10"/>
    <mergeCell ref="H29:I29"/>
    <mergeCell ref="J29:K29"/>
    <mergeCell ref="G9:G10"/>
  </mergeCells>
  <printOptions horizontalCentered="1" verticalCentered="1"/>
  <pageMargins left="0.7" right="0.7" top="0.75" bottom="0.75" header="0.3" footer="0.3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Zeros="0"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4.421875" style="0" customWidth="1"/>
    <col min="2" max="2" width="9.00390625" style="0" customWidth="1"/>
    <col min="3" max="3" width="1.8515625" style="0" customWidth="1"/>
    <col min="4" max="4" width="7.8515625" style="0" customWidth="1"/>
    <col min="5" max="5" width="9.57421875" style="0" customWidth="1"/>
    <col min="6" max="6" width="7.57421875" style="0" customWidth="1"/>
    <col min="7" max="7" width="11.140625" style="0" customWidth="1"/>
    <col min="8" max="8" width="10.421875" style="0" customWidth="1"/>
    <col min="9" max="9" width="8.140625" style="0" customWidth="1"/>
    <col min="10" max="10" width="10.8515625" style="0" customWidth="1"/>
    <col min="11" max="11" width="8.00390625" style="0" customWidth="1"/>
    <col min="12" max="12" width="8.421875" style="0" customWidth="1"/>
    <col min="13" max="13" width="13.421875" style="0" customWidth="1"/>
    <col min="14" max="15" width="8.8515625" style="0" customWidth="1"/>
    <col min="16" max="16" width="10.140625" style="0" customWidth="1"/>
    <col min="17" max="17" width="11.57421875" style="0" customWidth="1"/>
    <col min="18" max="18" width="8.8515625" style="0" customWidth="1"/>
    <col min="19" max="19" width="13.28125" style="0" customWidth="1"/>
  </cols>
  <sheetData>
    <row r="1" spans="1:19" ht="15">
      <c r="A1" s="288" t="str">
        <f>'ANNEXURE-I'!A3:AA3</f>
        <v>NUMBER STATEMENT:</v>
      </c>
      <c r="B1" s="289"/>
      <c r="C1" s="289"/>
      <c r="D1" s="289"/>
      <c r="E1" s="289"/>
      <c r="F1" s="289"/>
      <c r="G1" s="289"/>
      <c r="H1" s="289"/>
      <c r="I1" s="289"/>
      <c r="J1" s="289"/>
      <c r="K1" s="134">
        <f>'ANNEXURE-I'!N3</f>
        <v>2025</v>
      </c>
      <c r="L1" s="134" t="str">
        <f>'ANNEXURE-I'!O3</f>
        <v>- 2026</v>
      </c>
      <c r="M1" s="134"/>
      <c r="N1" s="134"/>
      <c r="O1" s="134"/>
      <c r="P1" s="134"/>
      <c r="Q1" s="134"/>
      <c r="R1" s="134"/>
      <c r="S1" s="135"/>
    </row>
    <row r="2" spans="1:19" ht="15">
      <c r="A2" s="266" t="s">
        <v>68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ht="15">
      <c r="A3" s="210" t="s">
        <v>179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1:19" ht="12" customHeight="1">
      <c r="A4" s="297" t="s">
        <v>0</v>
      </c>
      <c r="B4" s="297"/>
      <c r="C4" s="297"/>
      <c r="D4" s="297"/>
      <c r="E4" s="297"/>
      <c r="F4" s="298">
        <f>'ANNEXURE-II'!E6</f>
        <v>43</v>
      </c>
      <c r="G4" s="299"/>
      <c r="H4" s="290" t="str">
        <f>'ANNEXURE-II'!G6</f>
        <v>41010291 / SCHOOL EDUCATION</v>
      </c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2"/>
    </row>
    <row r="5" spans="1:19" ht="12" customHeight="1">
      <c r="A5" s="297" t="s">
        <v>1</v>
      </c>
      <c r="B5" s="297"/>
      <c r="C5" s="297"/>
      <c r="D5" s="297"/>
      <c r="E5" s="297"/>
      <c r="F5" s="298" t="str">
        <f>'ANNEXURE-II'!E7</f>
        <v>03</v>
      </c>
      <c r="G5" s="299"/>
      <c r="H5" s="293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5"/>
    </row>
    <row r="6" spans="1:19" ht="12" customHeight="1">
      <c r="A6" s="302" t="str">
        <f>'ANNEXURE-IIA'!A7:F7</f>
        <v>IFHRMS CODE / SUB-ORDINATE OFFICE NAME &amp; PLACE</v>
      </c>
      <c r="B6" s="303"/>
      <c r="C6" s="303"/>
      <c r="D6" s="303"/>
      <c r="E6" s="303"/>
      <c r="F6" s="303"/>
      <c r="G6" s="304"/>
      <c r="H6" s="302">
        <f>'ANNEXURE-I'!G6</f>
        <v>0</v>
      </c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4"/>
    </row>
    <row r="7" spans="1:19" ht="12" customHeight="1">
      <c r="A7" s="297" t="str">
        <f>'ANNEXURE-IIA'!A8:F8</f>
        <v>HEAD OF ACCOUNT</v>
      </c>
      <c r="B7" s="297"/>
      <c r="C7" s="297"/>
      <c r="D7" s="297"/>
      <c r="E7" s="297"/>
      <c r="F7" s="297"/>
      <c r="G7" s="297"/>
      <c r="H7" s="303" t="str">
        <f>'ANNEXURE-II'!G9</f>
        <v>2202-02-109 AZ</v>
      </c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4"/>
    </row>
    <row r="8" spans="1:20" ht="33.75" customHeight="1">
      <c r="A8" s="42" t="s">
        <v>39</v>
      </c>
      <c r="B8" s="296" t="s">
        <v>161</v>
      </c>
      <c r="C8" s="296"/>
      <c r="D8" s="296"/>
      <c r="E8" s="42" t="s">
        <v>14</v>
      </c>
      <c r="F8" s="42" t="s">
        <v>29</v>
      </c>
      <c r="G8" s="121" t="s">
        <v>71</v>
      </c>
      <c r="H8" s="42" t="s">
        <v>15</v>
      </c>
      <c r="I8" s="42" t="s">
        <v>29</v>
      </c>
      <c r="J8" s="121" t="s">
        <v>71</v>
      </c>
      <c r="K8" s="42" t="s">
        <v>21</v>
      </c>
      <c r="L8" s="42" t="s">
        <v>29</v>
      </c>
      <c r="M8" s="42" t="s">
        <v>71</v>
      </c>
      <c r="N8" s="42" t="s">
        <v>38</v>
      </c>
      <c r="O8" s="42" t="s">
        <v>29</v>
      </c>
      <c r="P8" s="121" t="s">
        <v>71</v>
      </c>
      <c r="Q8" s="42" t="s">
        <v>8</v>
      </c>
      <c r="R8" s="42" t="s">
        <v>29</v>
      </c>
      <c r="S8" s="42" t="s">
        <v>71</v>
      </c>
      <c r="T8" s="5"/>
    </row>
    <row r="9" spans="1:20" s="44" customFormat="1" ht="10.5" customHeight="1">
      <c r="A9" s="87">
        <v>1</v>
      </c>
      <c r="B9" s="87">
        <v>2</v>
      </c>
      <c r="C9" s="87"/>
      <c r="D9" s="87">
        <v>3</v>
      </c>
      <c r="E9" s="87">
        <v>4</v>
      </c>
      <c r="F9" s="87">
        <v>5</v>
      </c>
      <c r="G9" s="87">
        <v>6</v>
      </c>
      <c r="H9" s="87">
        <v>7</v>
      </c>
      <c r="I9" s="87">
        <v>8</v>
      </c>
      <c r="J9" s="87">
        <v>9</v>
      </c>
      <c r="K9" s="87">
        <v>10</v>
      </c>
      <c r="L9" s="87">
        <v>11</v>
      </c>
      <c r="M9" s="87">
        <v>12</v>
      </c>
      <c r="N9" s="87">
        <v>13</v>
      </c>
      <c r="O9" s="87">
        <v>14</v>
      </c>
      <c r="P9" s="87">
        <v>15</v>
      </c>
      <c r="Q9" s="87">
        <v>16</v>
      </c>
      <c r="R9" s="87">
        <v>17</v>
      </c>
      <c r="S9" s="87">
        <v>18</v>
      </c>
      <c r="T9" s="88"/>
    </row>
    <row r="10" spans="1:19" ht="13.5" customHeight="1">
      <c r="A10" s="8">
        <v>1</v>
      </c>
      <c r="B10" s="9">
        <v>4100</v>
      </c>
      <c r="C10" s="42" t="s">
        <v>17</v>
      </c>
      <c r="D10" s="17">
        <v>13600</v>
      </c>
      <c r="E10" s="19">
        <v>1300</v>
      </c>
      <c r="F10" s="10">
        <f>_xlfn.SUMIFS('ANNEXURE-I'!R$12:R$13,'ANNEXURE-I'!AC$12:AC$13,"&gt;="&amp;'ANNEXURE-III'!B10,'ANNEXURE-I'!AC$12:AC$13,"&lt;="&amp;'ANNEXURE-III'!D10)</f>
        <v>0</v>
      </c>
      <c r="G10" s="10">
        <f>E10*F10*12</f>
        <v>0</v>
      </c>
      <c r="H10" s="19">
        <v>700</v>
      </c>
      <c r="I10" s="10">
        <f>_xlfn.SUMIFS('ANNEXURE-I'!S$12:S$13,'ANNEXURE-I'!AC$12:AC$13,"&gt;="&amp;'ANNEXURE-III'!B10,'ANNEXURE-I'!AC$12:AC$13,"&lt;="&amp;'ANNEXURE-III'!D10)</f>
        <v>0</v>
      </c>
      <c r="J10" s="10">
        <f>H10*I10*12</f>
        <v>0</v>
      </c>
      <c r="K10" s="8">
        <v>600</v>
      </c>
      <c r="L10" s="10">
        <f>_xlfn.SUMIFS('ANNEXURE-I'!T$12:T$13,'ANNEXURE-I'!AC$12:AC$13,"&gt;="&amp;'ANNEXURE-III'!B10,'ANNEXURE-I'!AC$12:AC$13,"&lt;="&amp;'ANNEXURE-III'!D10)</f>
        <v>0</v>
      </c>
      <c r="M10" s="20">
        <f>K10*L10*12*0.4</f>
        <v>0</v>
      </c>
      <c r="N10" s="19">
        <v>400</v>
      </c>
      <c r="O10" s="10">
        <f>_xlfn.SUMIFS('ANNEXURE-I'!U$12:U$13,'ANNEXURE-I'!AC$12:AC$13,"&gt;="&amp;'ANNEXURE-III'!B10,'ANNEXURE-I'!AC$12:AC$13,"&lt;="&amp;'ANNEXURE-III'!D10)</f>
        <v>0</v>
      </c>
      <c r="P10" s="10">
        <f>N10*O10*12</f>
        <v>0</v>
      </c>
      <c r="Q10" s="8">
        <v>250</v>
      </c>
      <c r="R10" s="10">
        <f>_xlfn.SUMIFS('ANNEXURE-I'!V$12:V$13,'ANNEXURE-I'!AC$12:AC$13,"&gt;="&amp;'ANNEXURE-III'!B10,'ANNEXURE-I'!AC$12:AC$13,"&lt;="&amp;'ANNEXURE-III'!D10)</f>
        <v>0</v>
      </c>
      <c r="S10" s="10">
        <f>Q10*R10*12</f>
        <v>0</v>
      </c>
    </row>
    <row r="11" spans="1:19" ht="13.5" customHeight="1">
      <c r="A11" s="8">
        <v>2</v>
      </c>
      <c r="B11" s="9">
        <v>13601</v>
      </c>
      <c r="C11" s="42" t="s">
        <v>17</v>
      </c>
      <c r="D11" s="9">
        <v>17200</v>
      </c>
      <c r="E11" s="19">
        <v>1500</v>
      </c>
      <c r="F11" s="10">
        <f>_xlfn.SUMIFS('ANNEXURE-I'!R$12:R$13,'ANNEXURE-I'!AC$12:AC$13,"&gt;="&amp;'ANNEXURE-III'!B11,'ANNEXURE-I'!AC$12:AC$13,"&lt;="&amp;'ANNEXURE-III'!D11)</f>
        <v>0</v>
      </c>
      <c r="G11" s="10">
        <f aca="true" t="shared" si="0" ref="G11:G27">E11*F11*12</f>
        <v>0</v>
      </c>
      <c r="H11" s="19">
        <v>1000</v>
      </c>
      <c r="I11" s="10">
        <f>_xlfn.SUMIFS('ANNEXURE-I'!S$12:S$13,'ANNEXURE-I'!AC$12:AC$13,"&gt;="&amp;'ANNEXURE-III'!B11,'ANNEXURE-I'!AC$12:AC$13,"&lt;="&amp;'ANNEXURE-III'!D11)</f>
        <v>0</v>
      </c>
      <c r="J11" s="10">
        <f aca="true" t="shared" si="1" ref="J11:J26">H11*I11*12</f>
        <v>0</v>
      </c>
      <c r="K11" s="8">
        <v>700</v>
      </c>
      <c r="L11" s="10">
        <f>_xlfn.SUMIFS('ANNEXURE-I'!T$12:T$13,'ANNEXURE-I'!AC$12:AC$13,"&gt;="&amp;'ANNEXURE-III'!B11,'ANNEXURE-I'!AC$12:AC$13,"&lt;="&amp;'ANNEXURE-III'!D11)</f>
        <v>0</v>
      </c>
      <c r="M11" s="20">
        <f aca="true" t="shared" si="2" ref="M11:M26">K11*L11*12</f>
        <v>0</v>
      </c>
      <c r="N11" s="19">
        <v>450</v>
      </c>
      <c r="O11" s="10">
        <f>_xlfn.SUMIFS('ANNEXURE-I'!U$12:U$13,'ANNEXURE-I'!AC$12:AC$13,"&gt;="&amp;'ANNEXURE-III'!B11,'ANNEXURE-I'!AC$12:AC$13,"&lt;="&amp;'ANNEXURE-III'!D11)</f>
        <v>0</v>
      </c>
      <c r="P11" s="10">
        <f aca="true" t="shared" si="3" ref="P11:P26">N11*O11*12</f>
        <v>0</v>
      </c>
      <c r="Q11" s="8">
        <v>300</v>
      </c>
      <c r="R11" s="10">
        <f>_xlfn.SUMIFS('ANNEXURE-I'!V$12:V$13,'ANNEXURE-I'!AC$12:AC$13,"&gt;="&amp;'ANNEXURE-III'!B11,'ANNEXURE-I'!AC$12:AC$13,"&lt;="&amp;'ANNEXURE-III'!D11)</f>
        <v>0</v>
      </c>
      <c r="S11" s="10">
        <f aca="true" t="shared" si="4" ref="S11:S26">Q11*R11*12</f>
        <v>0</v>
      </c>
    </row>
    <row r="12" spans="1:19" ht="13.5" customHeight="1">
      <c r="A12" s="8">
        <v>3</v>
      </c>
      <c r="B12" s="9">
        <v>17201</v>
      </c>
      <c r="C12" s="42" t="s">
        <v>17</v>
      </c>
      <c r="D12" s="9">
        <v>21000</v>
      </c>
      <c r="E12" s="19">
        <v>1800</v>
      </c>
      <c r="F12" s="10">
        <f>_xlfn.SUMIFS('ANNEXURE-I'!R$12:R$13,'ANNEXURE-I'!AC$12:AC$13,"&gt;="&amp;'ANNEXURE-III'!B12,'ANNEXURE-I'!AC$12:AC$13,"&lt;="&amp;'ANNEXURE-III'!D12)</f>
        <v>0</v>
      </c>
      <c r="G12" s="10">
        <f t="shared" si="0"/>
        <v>0</v>
      </c>
      <c r="H12" s="19">
        <v>1200</v>
      </c>
      <c r="I12" s="10">
        <f>_xlfn.SUMIFS('ANNEXURE-I'!S$12:S$13,'ANNEXURE-I'!AC$12:AC$13,"&gt;="&amp;'ANNEXURE-III'!B12,'ANNEXURE-I'!AC$12:AC$13,"&lt;="&amp;'ANNEXURE-III'!D12)</f>
        <v>0</v>
      </c>
      <c r="J12" s="10">
        <f t="shared" si="1"/>
        <v>0</v>
      </c>
      <c r="K12" s="8">
        <v>800</v>
      </c>
      <c r="L12" s="10">
        <f>_xlfn.SUMIFS('ANNEXURE-I'!T$12:T$13,'ANNEXURE-I'!AC$12:AC$13,"&gt;="&amp;'ANNEXURE-III'!B12,'ANNEXURE-I'!AC$12:AC$13,"&lt;="&amp;'ANNEXURE-III'!D12)</f>
        <v>0</v>
      </c>
      <c r="M12" s="20">
        <f t="shared" si="2"/>
        <v>0</v>
      </c>
      <c r="N12" s="19">
        <v>500</v>
      </c>
      <c r="O12" s="10">
        <f>_xlfn.SUMIFS('ANNEXURE-I'!U$12:U$13,'ANNEXURE-I'!AC$12:AC$13,"&gt;="&amp;'ANNEXURE-III'!B12,'ANNEXURE-I'!AC$12:AC$13,"&lt;="&amp;'ANNEXURE-III'!D12)</f>
        <v>0</v>
      </c>
      <c r="P12" s="10">
        <f t="shared" si="3"/>
        <v>0</v>
      </c>
      <c r="Q12" s="8">
        <v>350</v>
      </c>
      <c r="R12" s="10">
        <f>_xlfn.SUMIFS('ANNEXURE-I'!V$12:V$13,'ANNEXURE-I'!AC$12:AC$13,"&gt;="&amp;'ANNEXURE-III'!B12,'ANNEXURE-I'!AC$12:AC$13,"&lt;="&amp;'ANNEXURE-III'!D12)</f>
        <v>0</v>
      </c>
      <c r="S12" s="10">
        <f t="shared" si="4"/>
        <v>0</v>
      </c>
    </row>
    <row r="13" spans="1:19" ht="13.5" customHeight="1">
      <c r="A13" s="8">
        <v>4</v>
      </c>
      <c r="B13" s="9">
        <v>21001</v>
      </c>
      <c r="C13" s="42" t="s">
        <v>17</v>
      </c>
      <c r="D13" s="9">
        <v>23900</v>
      </c>
      <c r="E13" s="19">
        <v>2100</v>
      </c>
      <c r="F13" s="10">
        <f>_xlfn.SUMIFS('ANNEXURE-I'!R$12:R$13,'ANNEXURE-I'!AC$12:AC$13,"&gt;="&amp;'ANNEXURE-III'!B13,'ANNEXURE-I'!AC$12:AC$13,"&lt;="&amp;'ANNEXURE-III'!D13)</f>
        <v>0</v>
      </c>
      <c r="G13" s="10">
        <f t="shared" si="0"/>
        <v>0</v>
      </c>
      <c r="H13" s="19">
        <v>1400</v>
      </c>
      <c r="I13" s="10">
        <f>_xlfn.SUMIFS('ANNEXURE-I'!S$12:S$13,'ANNEXURE-I'!AC$12:AC$13,"&gt;="&amp;'ANNEXURE-III'!B13,'ANNEXURE-I'!AC$12:AC$13,"&lt;="&amp;'ANNEXURE-III'!D13)</f>
        <v>0</v>
      </c>
      <c r="J13" s="10">
        <f t="shared" si="1"/>
        <v>0</v>
      </c>
      <c r="K13" s="8">
        <v>1000</v>
      </c>
      <c r="L13" s="10">
        <f>_xlfn.SUMIFS('ANNEXURE-I'!T$12:T$13,'ANNEXURE-I'!AC$12:AC$13,"&gt;="&amp;'ANNEXURE-III'!B13,'ANNEXURE-I'!AC$12:AC$13,"&lt;="&amp;'ANNEXURE-III'!D13)</f>
        <v>0</v>
      </c>
      <c r="M13" s="20">
        <f t="shared" si="2"/>
        <v>0</v>
      </c>
      <c r="N13" s="19">
        <v>700</v>
      </c>
      <c r="O13" s="10">
        <f>_xlfn.SUMIFS('ANNEXURE-I'!U$12:U$13,'ANNEXURE-I'!AC$12:AC$13,"&gt;="&amp;'ANNEXURE-III'!B13,'ANNEXURE-I'!AC$12:AC$13,"&lt;="&amp;'ANNEXURE-III'!D13)</f>
        <v>0</v>
      </c>
      <c r="P13" s="10">
        <f t="shared" si="3"/>
        <v>0</v>
      </c>
      <c r="Q13" s="8">
        <v>400</v>
      </c>
      <c r="R13" s="10">
        <f>_xlfn.SUMIFS('ANNEXURE-I'!V$12:V$13,'ANNEXURE-I'!AC$12:AC$13,"&gt;="&amp;'ANNEXURE-III'!B13,'ANNEXURE-I'!AC$12:AC$13,"&lt;="&amp;'ANNEXURE-III'!D13)</f>
        <v>0</v>
      </c>
      <c r="S13" s="10">
        <f t="shared" si="4"/>
        <v>0</v>
      </c>
    </row>
    <row r="14" spans="1:19" ht="13.5" customHeight="1">
      <c r="A14" s="8">
        <v>5</v>
      </c>
      <c r="B14" s="9">
        <v>23901</v>
      </c>
      <c r="C14" s="42" t="s">
        <v>17</v>
      </c>
      <c r="D14" s="9">
        <v>27200</v>
      </c>
      <c r="E14" s="19">
        <v>2600</v>
      </c>
      <c r="F14" s="10">
        <f>_xlfn.SUMIFS('ANNEXURE-I'!R$12:R$13,'ANNEXURE-I'!AC$12:AC$13,"&gt;="&amp;'ANNEXURE-III'!B14,'ANNEXURE-I'!AC$12:AC$13,"&lt;="&amp;'ANNEXURE-III'!D14)</f>
        <v>0</v>
      </c>
      <c r="G14" s="10">
        <f t="shared" si="0"/>
        <v>0</v>
      </c>
      <c r="H14" s="19">
        <v>1700</v>
      </c>
      <c r="I14" s="10">
        <f>_xlfn.SUMIFS('ANNEXURE-I'!S$12:S$13,'ANNEXURE-I'!AC$12:AC$13,"&gt;="&amp;'ANNEXURE-III'!B14,'ANNEXURE-I'!AC$12:AC$13,"&lt;="&amp;'ANNEXURE-III'!D14)</f>
        <v>0</v>
      </c>
      <c r="J14" s="10">
        <f t="shared" si="1"/>
        <v>0</v>
      </c>
      <c r="K14" s="8">
        <v>1200</v>
      </c>
      <c r="L14" s="10">
        <f>_xlfn.SUMIFS('ANNEXURE-I'!T$12:T$13,'ANNEXURE-I'!AC$12:AC$13,"&gt;="&amp;'ANNEXURE-III'!B14,'ANNEXURE-I'!AC$12:AC$13,"&lt;="&amp;'ANNEXURE-III'!D14)</f>
        <v>0</v>
      </c>
      <c r="M14" s="20">
        <f t="shared" si="2"/>
        <v>0</v>
      </c>
      <c r="N14" s="19">
        <v>800</v>
      </c>
      <c r="O14" s="10">
        <f>_xlfn.SUMIFS('ANNEXURE-I'!U$12:U$13,'ANNEXURE-I'!AC$12:AC$13,"&gt;="&amp;'ANNEXURE-III'!B14,'ANNEXURE-I'!AC$12:AC$13,"&lt;="&amp;'ANNEXURE-III'!D14)</f>
        <v>0</v>
      </c>
      <c r="P14" s="10">
        <f t="shared" si="3"/>
        <v>0</v>
      </c>
      <c r="Q14" s="8">
        <v>400</v>
      </c>
      <c r="R14" s="10">
        <f>_xlfn.SUMIFS('ANNEXURE-I'!V$12:V$13,'ANNEXURE-I'!AC$12:AC$13,"&gt;="&amp;'ANNEXURE-III'!B14,'ANNEXURE-I'!AC$12:AC$13,"&lt;="&amp;'ANNEXURE-III'!D14)</f>
        <v>0</v>
      </c>
      <c r="S14" s="10">
        <f t="shared" si="4"/>
        <v>0</v>
      </c>
    </row>
    <row r="15" spans="1:19" ht="13.5" customHeight="1">
      <c r="A15" s="8">
        <v>6</v>
      </c>
      <c r="B15" s="9">
        <v>27201</v>
      </c>
      <c r="C15" s="42" t="s">
        <v>17</v>
      </c>
      <c r="D15" s="9">
        <v>30600</v>
      </c>
      <c r="E15" s="19">
        <v>3100</v>
      </c>
      <c r="F15" s="10">
        <f>_xlfn.SUMIFS('ANNEXURE-I'!R$12:R$13,'ANNEXURE-I'!AC$12:AC$13,"&gt;="&amp;'ANNEXURE-III'!B15,'ANNEXURE-I'!AC$12:AC$13,"&lt;="&amp;'ANNEXURE-III'!D15)</f>
        <v>0</v>
      </c>
      <c r="G15" s="10">
        <f t="shared" si="0"/>
        <v>0</v>
      </c>
      <c r="H15" s="19">
        <v>2000</v>
      </c>
      <c r="I15" s="10">
        <f>_xlfn.SUMIFS('ANNEXURE-I'!S$12:S$13,'ANNEXURE-I'!AC$12:AC$13,"&gt;="&amp;'ANNEXURE-III'!B15,'ANNEXURE-I'!AC$12:AC$13,"&lt;="&amp;'ANNEXURE-III'!D15)</f>
        <v>0</v>
      </c>
      <c r="J15" s="10">
        <f t="shared" si="1"/>
        <v>0</v>
      </c>
      <c r="K15" s="8">
        <v>1500</v>
      </c>
      <c r="L15" s="10">
        <f>_xlfn.SUMIFS('ANNEXURE-I'!T$12:T$13,'ANNEXURE-I'!AC$12:AC$13,"&gt;="&amp;'ANNEXURE-III'!B15,'ANNEXURE-I'!AC$12:AC$13,"&lt;="&amp;'ANNEXURE-III'!D15)</f>
        <v>0</v>
      </c>
      <c r="M15" s="20">
        <f t="shared" si="2"/>
        <v>0</v>
      </c>
      <c r="N15" s="19">
        <v>1000</v>
      </c>
      <c r="O15" s="10">
        <f>_xlfn.SUMIFS('ANNEXURE-I'!U$12:U$13,'ANNEXURE-I'!AC$12:AC$13,"&gt;="&amp;'ANNEXURE-III'!B15,'ANNEXURE-I'!AC$12:AC$13,"&lt;="&amp;'ANNEXURE-III'!D15)</f>
        <v>0</v>
      </c>
      <c r="P15" s="10">
        <f t="shared" si="3"/>
        <v>0</v>
      </c>
      <c r="Q15" s="8">
        <v>450</v>
      </c>
      <c r="R15" s="10">
        <f>_xlfn.SUMIFS('ANNEXURE-I'!V$12:V$13,'ANNEXURE-I'!AC$12:AC$13,"&gt;="&amp;'ANNEXURE-III'!B15,'ANNEXURE-I'!AC$12:AC$13,"&lt;="&amp;'ANNEXURE-III'!D15)</f>
        <v>0</v>
      </c>
      <c r="S15" s="10">
        <f t="shared" si="4"/>
        <v>0</v>
      </c>
    </row>
    <row r="16" spans="1:19" ht="13.5" customHeight="1">
      <c r="A16" s="8">
        <v>7</v>
      </c>
      <c r="B16" s="9">
        <v>30601</v>
      </c>
      <c r="C16" s="42" t="s">
        <v>17</v>
      </c>
      <c r="D16" s="9">
        <v>35400</v>
      </c>
      <c r="E16" s="19">
        <v>3600</v>
      </c>
      <c r="F16" s="10">
        <f>_xlfn.SUMIFS('ANNEXURE-I'!R$12:R$13,'ANNEXURE-I'!AC$12:AC$13,"&gt;="&amp;'ANNEXURE-III'!B16,'ANNEXURE-I'!AC$12:AC$13,"&lt;="&amp;'ANNEXURE-III'!D16)</f>
        <v>0</v>
      </c>
      <c r="G16" s="10">
        <f t="shared" si="0"/>
        <v>0</v>
      </c>
      <c r="H16" s="19">
        <v>2300</v>
      </c>
      <c r="I16" s="10">
        <f>_xlfn.SUMIFS('ANNEXURE-I'!S$12:S$13,'ANNEXURE-I'!AC$12:AC$13,"&gt;="&amp;'ANNEXURE-III'!B16,'ANNEXURE-I'!AC$12:AC$13,"&lt;="&amp;'ANNEXURE-III'!D16)</f>
        <v>0</v>
      </c>
      <c r="J16" s="10">
        <f t="shared" si="1"/>
        <v>0</v>
      </c>
      <c r="K16" s="8">
        <v>1700</v>
      </c>
      <c r="L16" s="10">
        <f>_xlfn.SUMIFS('ANNEXURE-I'!T$12:T$13,'ANNEXURE-I'!AC$12:AC$13,"&gt;="&amp;'ANNEXURE-III'!B16,'ANNEXURE-I'!AC$12:AC$13,"&lt;="&amp;'ANNEXURE-III'!D16)</f>
        <v>0</v>
      </c>
      <c r="M16" s="20">
        <f t="shared" si="2"/>
        <v>0</v>
      </c>
      <c r="N16" s="19">
        <v>1200</v>
      </c>
      <c r="O16" s="10">
        <f>_xlfn.SUMIFS('ANNEXURE-I'!U$12:U$13,'ANNEXURE-I'!AC$12:AC$13,"&gt;="&amp;'ANNEXURE-III'!B16,'ANNEXURE-I'!AC$12:AC$13,"&lt;="&amp;'ANNEXURE-III'!D16)</f>
        <v>0</v>
      </c>
      <c r="P16" s="10">
        <f t="shared" si="3"/>
        <v>0</v>
      </c>
      <c r="Q16" s="8">
        <v>500</v>
      </c>
      <c r="R16" s="10">
        <f>_xlfn.SUMIFS('ANNEXURE-I'!V$12:V$13,'ANNEXURE-I'!AC$12:AC$13,"&gt;="&amp;'ANNEXURE-III'!B16,'ANNEXURE-I'!AC$12:AC$13,"&lt;="&amp;'ANNEXURE-III'!D16)</f>
        <v>0</v>
      </c>
      <c r="S16" s="10">
        <f t="shared" si="4"/>
        <v>0</v>
      </c>
    </row>
    <row r="17" spans="1:19" ht="13.5" customHeight="1">
      <c r="A17" s="8">
        <v>8</v>
      </c>
      <c r="B17" s="9">
        <v>35401</v>
      </c>
      <c r="C17" s="42" t="s">
        <v>17</v>
      </c>
      <c r="D17" s="9">
        <v>37300</v>
      </c>
      <c r="E17" s="19">
        <v>4200</v>
      </c>
      <c r="F17" s="10">
        <f>_xlfn.SUMIFS('ANNEXURE-I'!R$12:R$13,'ANNEXURE-I'!AC$12:AC$13,"&gt;="&amp;'ANNEXURE-III'!B17,'ANNEXURE-I'!AC$12:AC$13,"&lt;="&amp;'ANNEXURE-III'!D17)</f>
        <v>0</v>
      </c>
      <c r="G17" s="10">
        <f t="shared" si="0"/>
        <v>0</v>
      </c>
      <c r="H17" s="19">
        <v>2600</v>
      </c>
      <c r="I17" s="10">
        <f>_xlfn.SUMIFS('ANNEXURE-I'!S$12:S$13,'ANNEXURE-I'!AC$12:AC$13,"&gt;="&amp;'ANNEXURE-III'!B17,'ANNEXURE-I'!AC$12:AC$13,"&lt;="&amp;'ANNEXURE-III'!D17)</f>
        <v>0</v>
      </c>
      <c r="J17" s="10">
        <f t="shared" si="1"/>
        <v>0</v>
      </c>
      <c r="K17" s="8">
        <v>1800</v>
      </c>
      <c r="L17" s="10">
        <f>_xlfn.SUMIFS('ANNEXURE-I'!T$12:T$13,'ANNEXURE-I'!AC$12:AC$13,"&gt;="&amp;'ANNEXURE-III'!B17,'ANNEXURE-I'!AC$12:AC$13,"&lt;="&amp;'ANNEXURE-III'!D17)</f>
        <v>0</v>
      </c>
      <c r="M17" s="20">
        <f t="shared" si="2"/>
        <v>0</v>
      </c>
      <c r="N17" s="19">
        <v>1500</v>
      </c>
      <c r="O17" s="10">
        <f>_xlfn.SUMIFS('ANNEXURE-I'!U$12:U$13,'ANNEXURE-I'!AC$12:AC$13,"&gt;="&amp;'ANNEXURE-III'!B17,'ANNEXURE-I'!AC$12:AC$13,"&lt;="&amp;'ANNEXURE-III'!D17)</f>
        <v>0</v>
      </c>
      <c r="P17" s="10">
        <f t="shared" si="3"/>
        <v>0</v>
      </c>
      <c r="Q17" s="8">
        <v>550</v>
      </c>
      <c r="R17" s="10">
        <f>_xlfn.SUMIFS('ANNEXURE-I'!V$12:V$13,'ANNEXURE-I'!AC$12:AC$13,"&gt;="&amp;'ANNEXURE-III'!B17,'ANNEXURE-I'!AC$12:AC$13,"&lt;="&amp;'ANNEXURE-III'!D17)</f>
        <v>0</v>
      </c>
      <c r="S17" s="10">
        <f t="shared" si="4"/>
        <v>0</v>
      </c>
    </row>
    <row r="18" spans="1:19" ht="13.5" customHeight="1">
      <c r="A18" s="8">
        <v>9</v>
      </c>
      <c r="B18" s="9">
        <v>37301</v>
      </c>
      <c r="C18" s="42" t="s">
        <v>17</v>
      </c>
      <c r="D18" s="9">
        <v>41100</v>
      </c>
      <c r="E18" s="19">
        <v>4700</v>
      </c>
      <c r="F18" s="10">
        <f>_xlfn.SUMIFS('ANNEXURE-I'!R$12:R$13,'ANNEXURE-I'!AC$12:AC$13,"&gt;="&amp;'ANNEXURE-III'!B18,'ANNEXURE-I'!AC$12:AC$13,"&lt;="&amp;'ANNEXURE-III'!D18)</f>
        <v>0</v>
      </c>
      <c r="G18" s="10">
        <f t="shared" si="0"/>
        <v>0</v>
      </c>
      <c r="H18" s="19">
        <v>3000</v>
      </c>
      <c r="I18" s="10">
        <f>_xlfn.SUMIFS('ANNEXURE-I'!S$12:S$13,'ANNEXURE-I'!AC$12:AC$13,"&gt;="&amp;'ANNEXURE-III'!B18,'ANNEXURE-I'!AC$12:AC$13,"&lt;="&amp;'ANNEXURE-III'!D18)</f>
        <v>0</v>
      </c>
      <c r="J18" s="10">
        <f t="shared" si="1"/>
        <v>0</v>
      </c>
      <c r="K18" s="8">
        <v>2300</v>
      </c>
      <c r="L18" s="10">
        <f>_xlfn.SUMIFS('ANNEXURE-I'!T$12:T$13,'ANNEXURE-I'!AC$12:AC$13,"&gt;="&amp;'ANNEXURE-III'!B18,'ANNEXURE-I'!AC$12:AC$13,"&lt;="&amp;'ANNEXURE-III'!D18)</f>
        <v>0</v>
      </c>
      <c r="M18" s="20">
        <f t="shared" si="2"/>
        <v>0</v>
      </c>
      <c r="N18" s="19">
        <v>1700</v>
      </c>
      <c r="O18" s="10">
        <f>_xlfn.SUMIFS('ANNEXURE-I'!U$12:U$13,'ANNEXURE-I'!AC$12:AC$13,"&gt;="&amp;'ANNEXURE-III'!B18,'ANNEXURE-I'!AC$12:AC$13,"&lt;="&amp;'ANNEXURE-III'!D18)</f>
        <v>0</v>
      </c>
      <c r="P18" s="10">
        <f t="shared" si="3"/>
        <v>0</v>
      </c>
      <c r="Q18" s="8">
        <v>600</v>
      </c>
      <c r="R18" s="10">
        <f>_xlfn.SUMIFS('ANNEXURE-I'!V$12:V$13,'ANNEXURE-I'!AC$12:AC$13,"&gt;="&amp;'ANNEXURE-III'!B18,'ANNEXURE-I'!AC$12:AC$13,"&lt;="&amp;'ANNEXURE-III'!D18)</f>
        <v>0</v>
      </c>
      <c r="S18" s="10">
        <f t="shared" si="4"/>
        <v>0</v>
      </c>
    </row>
    <row r="19" spans="1:19" ht="13.5" customHeight="1">
      <c r="A19" s="8">
        <v>10</v>
      </c>
      <c r="B19" s="9">
        <v>41101</v>
      </c>
      <c r="C19" s="42" t="s">
        <v>17</v>
      </c>
      <c r="D19" s="9">
        <v>44500</v>
      </c>
      <c r="E19" s="19">
        <v>5200</v>
      </c>
      <c r="F19" s="10">
        <f>_xlfn.SUMIFS('ANNEXURE-I'!R$12:R$13,'ANNEXURE-I'!AC$12:AC$13,"&gt;="&amp;'ANNEXURE-III'!B19,'ANNEXURE-I'!AC$12:AC$13,"&lt;="&amp;'ANNEXURE-III'!D19)</f>
        <v>0</v>
      </c>
      <c r="G19" s="10">
        <f t="shared" si="0"/>
        <v>0</v>
      </c>
      <c r="H19" s="19">
        <v>3300</v>
      </c>
      <c r="I19" s="10">
        <f>_xlfn.SUMIFS('ANNEXURE-I'!S$12:S$13,'ANNEXURE-I'!AC$12:AC$13,"&gt;="&amp;'ANNEXURE-III'!B19,'ANNEXURE-I'!AC$12:AC$13,"&lt;="&amp;'ANNEXURE-III'!D19)</f>
        <v>0</v>
      </c>
      <c r="J19" s="10">
        <f t="shared" si="1"/>
        <v>0</v>
      </c>
      <c r="K19" s="8">
        <v>2600</v>
      </c>
      <c r="L19" s="10">
        <f>_xlfn.SUMIFS('ANNEXURE-I'!T$12:T$13,'ANNEXURE-I'!AC$12:AC$13,"&gt;="&amp;'ANNEXURE-III'!B19,'ANNEXURE-I'!AC$12:AC$13,"&lt;="&amp;'ANNEXURE-III'!D19)</f>
        <v>0</v>
      </c>
      <c r="M19" s="20">
        <f t="shared" si="2"/>
        <v>0</v>
      </c>
      <c r="N19" s="19">
        <v>1900</v>
      </c>
      <c r="O19" s="10">
        <f>_xlfn.SUMIFS('ANNEXURE-I'!U$12:U$13,'ANNEXURE-I'!AC$12:AC$13,"&gt;="&amp;'ANNEXURE-III'!B19,'ANNEXURE-I'!AC$12:AC$13,"&lt;="&amp;'ANNEXURE-III'!D19)</f>
        <v>0</v>
      </c>
      <c r="P19" s="10">
        <f t="shared" si="3"/>
        <v>0</v>
      </c>
      <c r="Q19" s="8">
        <v>650</v>
      </c>
      <c r="R19" s="10">
        <f>_xlfn.SUMIFS('ANNEXURE-I'!V$12:V$13,'ANNEXURE-I'!AC$12:AC$13,"&gt;="&amp;'ANNEXURE-III'!B19,'ANNEXURE-I'!AC$12:AC$13,"&lt;="&amp;'ANNEXURE-III'!D19)</f>
        <v>0</v>
      </c>
      <c r="S19" s="10">
        <f t="shared" si="4"/>
        <v>0</v>
      </c>
    </row>
    <row r="20" spans="1:19" ht="13.5" customHeight="1">
      <c r="A20" s="8">
        <v>11</v>
      </c>
      <c r="B20" s="9">
        <v>44501</v>
      </c>
      <c r="C20" s="42" t="s">
        <v>17</v>
      </c>
      <c r="D20" s="9">
        <v>50200</v>
      </c>
      <c r="E20" s="19">
        <v>5700</v>
      </c>
      <c r="F20" s="10">
        <f>_xlfn.SUMIFS('ANNEXURE-I'!R$12:R$13,'ANNEXURE-I'!AC$12:AC$13,"&gt;="&amp;'ANNEXURE-III'!B20,'ANNEXURE-I'!AC$12:AC$13,"&lt;="&amp;'ANNEXURE-III'!D20)</f>
        <v>0</v>
      </c>
      <c r="G20" s="10">
        <f t="shared" si="0"/>
        <v>0</v>
      </c>
      <c r="H20" s="19">
        <v>3600</v>
      </c>
      <c r="I20" s="10">
        <f>_xlfn.SUMIFS('ANNEXURE-I'!S$12:S$13,'ANNEXURE-I'!AC$12:AC$13,"&gt;="&amp;'ANNEXURE-III'!B20,'ANNEXURE-I'!AC$12:AC$13,"&lt;="&amp;'ANNEXURE-III'!D20)</f>
        <v>0</v>
      </c>
      <c r="J20" s="10">
        <f t="shared" si="1"/>
        <v>0</v>
      </c>
      <c r="K20" s="8">
        <v>2900</v>
      </c>
      <c r="L20" s="10">
        <f>_xlfn.SUMIFS('ANNEXURE-I'!T$12:T$13,'ANNEXURE-I'!AC$12:AC$13,"&gt;="&amp;'ANNEXURE-III'!B20,'ANNEXURE-I'!AC$12:AC$13,"&lt;="&amp;'ANNEXURE-III'!D20)</f>
        <v>0</v>
      </c>
      <c r="M20" s="20">
        <f t="shared" si="2"/>
        <v>0</v>
      </c>
      <c r="N20" s="19">
        <v>2000</v>
      </c>
      <c r="O20" s="10">
        <f>_xlfn.SUMIFS('ANNEXURE-I'!U$12:U$13,'ANNEXURE-I'!AC$12:AC$13,"&gt;="&amp;'ANNEXURE-III'!B20,'ANNEXURE-I'!AC$12:AC$13,"&lt;="&amp;'ANNEXURE-III'!D20)</f>
        <v>0</v>
      </c>
      <c r="P20" s="10">
        <f t="shared" si="3"/>
        <v>0</v>
      </c>
      <c r="Q20" s="8">
        <v>650</v>
      </c>
      <c r="R20" s="10">
        <f>_xlfn.SUMIFS('ANNEXURE-I'!V$12:V$13,'ANNEXURE-I'!AC$12:AC$13,"&gt;="&amp;'ANNEXURE-III'!B20,'ANNEXURE-I'!AC$12:AC$13,"&lt;="&amp;'ANNEXURE-III'!D20)</f>
        <v>0</v>
      </c>
      <c r="S20" s="10">
        <f t="shared" si="4"/>
        <v>0</v>
      </c>
    </row>
    <row r="21" spans="1:19" ht="13.5" customHeight="1">
      <c r="A21" s="8">
        <v>12</v>
      </c>
      <c r="B21" s="9">
        <v>50201</v>
      </c>
      <c r="C21" s="42" t="s">
        <v>17</v>
      </c>
      <c r="D21" s="9">
        <v>51600</v>
      </c>
      <c r="E21" s="19">
        <v>6200</v>
      </c>
      <c r="F21" s="10">
        <f>_xlfn.SUMIFS('ANNEXURE-I'!R$12:R$13,'ANNEXURE-I'!AC$12:AC$13,"&gt;="&amp;'ANNEXURE-III'!B21,'ANNEXURE-I'!AC$12:AC$13,"&lt;="&amp;'ANNEXURE-III'!D21)</f>
        <v>0</v>
      </c>
      <c r="G21" s="10">
        <f t="shared" si="0"/>
        <v>0</v>
      </c>
      <c r="H21" s="19">
        <v>3800</v>
      </c>
      <c r="I21" s="10">
        <f>_xlfn.SUMIFS('ANNEXURE-I'!S$12:S$13,'ANNEXURE-I'!AC$12:AC$13,"&gt;="&amp;'ANNEXURE-III'!B21,'ANNEXURE-I'!AC$12:AC$13,"&lt;="&amp;'ANNEXURE-III'!D21)</f>
        <v>0</v>
      </c>
      <c r="J21" s="10">
        <f t="shared" si="1"/>
        <v>0</v>
      </c>
      <c r="K21" s="8">
        <v>3100</v>
      </c>
      <c r="L21" s="10">
        <f>_xlfn.SUMIFS('ANNEXURE-I'!T$12:T$13,'ANNEXURE-I'!AC$12:AC$13,"&gt;="&amp;'ANNEXURE-III'!B21,'ANNEXURE-I'!AC$12:AC$13,"&lt;="&amp;'ANNEXURE-III'!D21)</f>
        <v>0</v>
      </c>
      <c r="M21" s="20">
        <f t="shared" si="2"/>
        <v>0</v>
      </c>
      <c r="N21" s="19">
        <v>2200</v>
      </c>
      <c r="O21" s="10">
        <f>_xlfn.SUMIFS('ANNEXURE-I'!U$12:U$13,'ANNEXURE-I'!AC$12:AC$13,"&gt;="&amp;'ANNEXURE-III'!B21,'ANNEXURE-I'!AC$12:AC$13,"&lt;="&amp;'ANNEXURE-III'!D21)</f>
        <v>0</v>
      </c>
      <c r="P21" s="10">
        <f t="shared" si="3"/>
        <v>0</v>
      </c>
      <c r="Q21" s="8">
        <v>700</v>
      </c>
      <c r="R21" s="10">
        <f>_xlfn.SUMIFS('ANNEXURE-I'!V$12:V$13,'ANNEXURE-I'!AC$12:AC$13,"&gt;="&amp;'ANNEXURE-III'!B21,'ANNEXURE-I'!AC$12:AC$13,"&lt;="&amp;'ANNEXURE-III'!D21)</f>
        <v>0</v>
      </c>
      <c r="S21" s="10">
        <f t="shared" si="4"/>
        <v>0</v>
      </c>
    </row>
    <row r="22" spans="1:19" ht="13.5" customHeight="1">
      <c r="A22" s="8">
        <v>13</v>
      </c>
      <c r="B22" s="9">
        <v>51601</v>
      </c>
      <c r="C22" s="42" t="s">
        <v>17</v>
      </c>
      <c r="D22" s="9">
        <v>54000</v>
      </c>
      <c r="E22" s="19">
        <v>6800</v>
      </c>
      <c r="F22" s="10">
        <f>_xlfn.SUMIFS('ANNEXURE-I'!R$12:R$13,'ANNEXURE-I'!AC$12:AC$13,"&gt;="&amp;'ANNEXURE-III'!B22,'ANNEXURE-I'!AC$12:AC$13,"&lt;="&amp;'ANNEXURE-III'!D22)</f>
        <v>0</v>
      </c>
      <c r="G22" s="10">
        <f t="shared" si="0"/>
        <v>0</v>
      </c>
      <c r="H22" s="19">
        <v>4100</v>
      </c>
      <c r="I22" s="10">
        <f>_xlfn.SUMIFS('ANNEXURE-I'!S$12:S$13,'ANNEXURE-I'!AC$12:AC$13,"&gt;="&amp;'ANNEXURE-III'!B22,'ANNEXURE-I'!AC$12:AC$13,"&lt;="&amp;'ANNEXURE-III'!D22)</f>
        <v>0</v>
      </c>
      <c r="J22" s="10">
        <f t="shared" si="1"/>
        <v>0</v>
      </c>
      <c r="K22" s="8">
        <v>3200</v>
      </c>
      <c r="L22" s="10">
        <f>_xlfn.SUMIFS('ANNEXURE-I'!T$12:T$13,'ANNEXURE-I'!AC$12:AC$13,"&gt;="&amp;'ANNEXURE-III'!B22,'ANNEXURE-I'!AC$12:AC$13,"&lt;="&amp;'ANNEXURE-III'!D22)</f>
        <v>0</v>
      </c>
      <c r="M22" s="20">
        <f t="shared" si="2"/>
        <v>0</v>
      </c>
      <c r="N22" s="19">
        <v>2200</v>
      </c>
      <c r="O22" s="10">
        <f>_xlfn.SUMIFS('ANNEXURE-I'!U$12:U$13,'ANNEXURE-I'!AC$12:AC$13,"&gt;="&amp;'ANNEXURE-III'!B22,'ANNEXURE-I'!AC$12:AC$13,"&lt;="&amp;'ANNEXURE-III'!D22)</f>
        <v>0</v>
      </c>
      <c r="P22" s="10">
        <f t="shared" si="3"/>
        <v>0</v>
      </c>
      <c r="Q22" s="8">
        <v>750</v>
      </c>
      <c r="R22" s="10">
        <f>_xlfn.SUMIFS('ANNEXURE-I'!V$12:V$13,'ANNEXURE-I'!AC$12:AC$13,"&gt;="&amp;'ANNEXURE-III'!B22,'ANNEXURE-I'!AC$12:AC$13,"&lt;="&amp;'ANNEXURE-III'!D22)</f>
        <v>0</v>
      </c>
      <c r="S22" s="10">
        <f t="shared" si="4"/>
        <v>0</v>
      </c>
    </row>
    <row r="23" spans="1:19" ht="13.5" customHeight="1">
      <c r="A23" s="8">
        <v>14</v>
      </c>
      <c r="B23" s="9">
        <v>54001</v>
      </c>
      <c r="C23" s="42" t="s">
        <v>17</v>
      </c>
      <c r="D23" s="9">
        <v>55500</v>
      </c>
      <c r="E23" s="19">
        <v>7300</v>
      </c>
      <c r="F23" s="10">
        <f>_xlfn.SUMIFS('ANNEXURE-I'!R$12:R$13,'ANNEXURE-I'!AC$12:AC$13,"&gt;="&amp;'ANNEXURE-III'!B23,'ANNEXURE-I'!AC$12:AC$13,"&lt;="&amp;'ANNEXURE-III'!D23)</f>
        <v>0</v>
      </c>
      <c r="G23" s="10">
        <f t="shared" si="0"/>
        <v>0</v>
      </c>
      <c r="H23" s="19">
        <v>4300</v>
      </c>
      <c r="I23" s="10">
        <f>_xlfn.SUMIFS('ANNEXURE-I'!S$12:S$13,'ANNEXURE-I'!AC$12:AC$13,"&gt;="&amp;'ANNEXURE-III'!B23,'ANNEXURE-I'!AC$12:AC$13,"&lt;="&amp;'ANNEXURE-III'!D23)</f>
        <v>0</v>
      </c>
      <c r="J23" s="10">
        <f t="shared" si="1"/>
        <v>0</v>
      </c>
      <c r="K23" s="8">
        <v>3200</v>
      </c>
      <c r="L23" s="10">
        <f>_xlfn.SUMIFS('ANNEXURE-I'!T$12:T$13,'ANNEXURE-I'!AC$12:AC$13,"&gt;="&amp;'ANNEXURE-III'!B23,'ANNEXURE-I'!AC$12:AC$13,"&lt;="&amp;'ANNEXURE-III'!D23)</f>
        <v>0</v>
      </c>
      <c r="M23" s="20">
        <f t="shared" si="2"/>
        <v>0</v>
      </c>
      <c r="N23" s="19">
        <v>2200</v>
      </c>
      <c r="O23" s="10">
        <f>_xlfn.SUMIFS('ANNEXURE-I'!U$12:U$13,'ANNEXURE-I'!AC$12:AC$13,"&gt;="&amp;'ANNEXURE-III'!B23,'ANNEXURE-I'!AC$12:AC$13,"&lt;="&amp;'ANNEXURE-III'!D23)</f>
        <v>0</v>
      </c>
      <c r="P23" s="10">
        <f t="shared" si="3"/>
        <v>0</v>
      </c>
      <c r="Q23" s="8">
        <v>800</v>
      </c>
      <c r="R23" s="10">
        <f>_xlfn.SUMIFS('ANNEXURE-I'!V$12:V$13,'ANNEXURE-I'!AC$12:AC$13,"&gt;="&amp;'ANNEXURE-III'!B23,'ANNEXURE-I'!AC$12:AC$13,"&lt;="&amp;'ANNEXURE-III'!D23)</f>
        <v>0</v>
      </c>
      <c r="S23" s="10">
        <f t="shared" si="4"/>
        <v>0</v>
      </c>
    </row>
    <row r="24" spans="1:19" ht="13.5" customHeight="1">
      <c r="A24" s="8">
        <v>15</v>
      </c>
      <c r="B24" s="9">
        <v>55501</v>
      </c>
      <c r="C24" s="42" t="s">
        <v>17</v>
      </c>
      <c r="D24" s="9">
        <v>56900</v>
      </c>
      <c r="E24" s="19">
        <v>7500</v>
      </c>
      <c r="F24" s="10">
        <f>_xlfn.SUMIFS('ANNEXURE-I'!R$12:R$13,'ANNEXURE-I'!AC$12:AC$13,"&gt;="&amp;'ANNEXURE-III'!B24,'ANNEXURE-I'!AC$12:AC$13,"&lt;="&amp;'ANNEXURE-III'!D24)</f>
        <v>0</v>
      </c>
      <c r="G24" s="10">
        <f t="shared" si="0"/>
        <v>0</v>
      </c>
      <c r="H24" s="19">
        <v>4300</v>
      </c>
      <c r="I24" s="10">
        <f>_xlfn.SUMIFS('ANNEXURE-I'!S$12:S$13,'ANNEXURE-I'!AC$12:AC$13,"&gt;="&amp;'ANNEXURE-III'!B24,'ANNEXURE-I'!AC$12:AC$13,"&lt;="&amp;'ANNEXURE-III'!D24)</f>
        <v>0</v>
      </c>
      <c r="J24" s="10">
        <f t="shared" si="1"/>
        <v>0</v>
      </c>
      <c r="K24" s="8">
        <v>3200</v>
      </c>
      <c r="L24" s="10">
        <f>_xlfn.SUMIFS('ANNEXURE-I'!T$12:T$13,'ANNEXURE-I'!AC$12:AC$13,"&gt;="&amp;'ANNEXURE-III'!B24,'ANNEXURE-I'!AC$12:AC$13,"&lt;="&amp;'ANNEXURE-III'!D24)</f>
        <v>0</v>
      </c>
      <c r="M24" s="20">
        <f t="shared" si="2"/>
        <v>0</v>
      </c>
      <c r="N24" s="19">
        <v>2200</v>
      </c>
      <c r="O24" s="10">
        <f>_xlfn.SUMIFS('ANNEXURE-I'!U$12:U$13,'ANNEXURE-I'!AC$12:AC$13,"&gt;="&amp;'ANNEXURE-III'!B24,'ANNEXURE-I'!AC$12:AC$13,"&lt;="&amp;'ANNEXURE-III'!D24)</f>
        <v>0</v>
      </c>
      <c r="P24" s="10">
        <f t="shared" si="3"/>
        <v>0</v>
      </c>
      <c r="Q24" s="8">
        <v>850</v>
      </c>
      <c r="R24" s="10">
        <f>_xlfn.SUMIFS('ANNEXURE-I'!V$12:V$13,'ANNEXURE-I'!AC$12:AC$13,"&gt;="&amp;'ANNEXURE-III'!B24,'ANNEXURE-I'!AC$12:AC$13,"&lt;="&amp;'ANNEXURE-III'!D24)</f>
        <v>0</v>
      </c>
      <c r="S24" s="10">
        <f t="shared" si="4"/>
        <v>0</v>
      </c>
    </row>
    <row r="25" spans="1:19" ht="13.5" customHeight="1">
      <c r="A25" s="8">
        <v>16</v>
      </c>
      <c r="B25" s="9">
        <v>56901</v>
      </c>
      <c r="C25" s="42" t="s">
        <v>17</v>
      </c>
      <c r="D25" s="9">
        <v>64200</v>
      </c>
      <c r="E25" s="19">
        <v>7800</v>
      </c>
      <c r="F25" s="10">
        <f>_xlfn.SUMIFS('ANNEXURE-I'!R$12:R$13,'ANNEXURE-I'!AC$12:AC$13,"&gt;="&amp;'ANNEXURE-III'!B25,'ANNEXURE-I'!AC$12:AC$13,"&lt;="&amp;'ANNEXURE-III'!D25)</f>
        <v>0</v>
      </c>
      <c r="G25" s="10">
        <f t="shared" si="0"/>
        <v>0</v>
      </c>
      <c r="H25" s="19">
        <v>4300</v>
      </c>
      <c r="I25" s="10">
        <f>_xlfn.SUMIFS('ANNEXURE-I'!S$12:S$13,'ANNEXURE-I'!AC$12:AC$13,"&gt;="&amp;'ANNEXURE-III'!B25,'ANNEXURE-I'!AC$12:AC$13,"&lt;="&amp;'ANNEXURE-III'!D25)</f>
        <v>0</v>
      </c>
      <c r="J25" s="10">
        <f t="shared" si="1"/>
        <v>0</v>
      </c>
      <c r="K25" s="8">
        <v>3200</v>
      </c>
      <c r="L25" s="10">
        <f>_xlfn.SUMIFS('ANNEXURE-I'!T$12:T$13,'ANNEXURE-I'!AC$12:AC$13,"&gt;="&amp;'ANNEXURE-III'!B25,'ANNEXURE-I'!AC$12:AC$13,"&lt;="&amp;'ANNEXURE-III'!D25)</f>
        <v>0</v>
      </c>
      <c r="M25" s="20">
        <f t="shared" si="2"/>
        <v>0</v>
      </c>
      <c r="N25" s="19">
        <v>2200</v>
      </c>
      <c r="O25" s="10">
        <f>_xlfn.SUMIFS('ANNEXURE-I'!U$12:U$13,'ANNEXURE-I'!AC$12:AC$13,"&gt;="&amp;'ANNEXURE-III'!B25,'ANNEXURE-I'!AC$12:AC$13,"&lt;="&amp;'ANNEXURE-III'!D25)</f>
        <v>0</v>
      </c>
      <c r="P25" s="10">
        <f t="shared" si="3"/>
        <v>0</v>
      </c>
      <c r="Q25" s="8">
        <v>850</v>
      </c>
      <c r="R25" s="10">
        <f>_xlfn.SUMIFS('ANNEXURE-I'!V$12:V$13,'ANNEXURE-I'!AC$12:AC$13,"&gt;="&amp;'ANNEXURE-III'!B25,'ANNEXURE-I'!AC$12:AC$13,"&lt;="&amp;'ANNEXURE-III'!D25)</f>
        <v>0</v>
      </c>
      <c r="S25" s="10">
        <f t="shared" si="4"/>
        <v>0</v>
      </c>
    </row>
    <row r="26" spans="1:19" ht="13.5" customHeight="1">
      <c r="A26" s="8">
        <v>17</v>
      </c>
      <c r="B26" s="16">
        <v>64201</v>
      </c>
      <c r="C26" s="42" t="s">
        <v>17</v>
      </c>
      <c r="D26" s="18">
        <v>219800</v>
      </c>
      <c r="E26" s="19">
        <v>8300</v>
      </c>
      <c r="F26" s="10">
        <f>_xlfn.SUMIFS('ANNEXURE-I'!R$12:R$13,'ANNEXURE-I'!AC$12:AC$13,"&gt;="&amp;'ANNEXURE-III'!B26,'ANNEXURE-I'!AC$12:AC$13,"&lt;="&amp;'ANNEXURE-III'!D26)</f>
        <v>0</v>
      </c>
      <c r="G26" s="10">
        <f t="shared" si="0"/>
        <v>0</v>
      </c>
      <c r="H26" s="19">
        <v>4300</v>
      </c>
      <c r="I26" s="10">
        <f>_xlfn.SUMIFS('ANNEXURE-I'!S$12:S$13,'ANNEXURE-I'!AC$12:AC$13,"&gt;="&amp;'ANNEXURE-III'!B26,'ANNEXURE-I'!AC$12:AC$13,"&lt;="&amp;'ANNEXURE-III'!D26)</f>
        <v>0</v>
      </c>
      <c r="J26" s="10">
        <f t="shared" si="1"/>
        <v>0</v>
      </c>
      <c r="K26" s="8">
        <v>3200</v>
      </c>
      <c r="L26" s="10">
        <f>_xlfn.SUMIFS('ANNEXURE-I'!T$12:T$13,'ANNEXURE-I'!AC$12:AC$13,"&gt;="&amp;'ANNEXURE-III'!B26,'ANNEXURE-I'!AC$12:AC$13,"&lt;="&amp;'ANNEXURE-III'!D26)</f>
        <v>0</v>
      </c>
      <c r="M26" s="20">
        <f t="shared" si="2"/>
        <v>0</v>
      </c>
      <c r="N26" s="19">
        <v>2200</v>
      </c>
      <c r="O26" s="10">
        <f>_xlfn.SUMIFS('ANNEXURE-I'!U$12:U$13,'ANNEXURE-I'!AC$12:AC$13,"&gt;="&amp;'ANNEXURE-III'!B26,'ANNEXURE-I'!AC$12:AC$13,"&lt;="&amp;'ANNEXURE-III'!D26)</f>
        <v>0</v>
      </c>
      <c r="P26" s="10">
        <f t="shared" si="3"/>
        <v>0</v>
      </c>
      <c r="Q26" s="8">
        <v>850</v>
      </c>
      <c r="R26" s="10">
        <f>_xlfn.SUMIFS('ANNEXURE-I'!V$12:V$13,'ANNEXURE-I'!AC$12:AC$13,"&gt;="&amp;'ANNEXURE-III'!B26,'ANNEXURE-I'!AC$12:AC$13,"&lt;="&amp;'ANNEXURE-III'!D26)</f>
        <v>0</v>
      </c>
      <c r="S26" s="10">
        <f t="shared" si="4"/>
        <v>0</v>
      </c>
    </row>
    <row r="27" spans="1:19" ht="13.5" customHeight="1">
      <c r="A27" s="40"/>
      <c r="B27" s="305" t="s">
        <v>69</v>
      </c>
      <c r="C27" s="305"/>
      <c r="D27" s="305"/>
      <c r="E27" s="40"/>
      <c r="F27" s="11"/>
      <c r="G27" s="10">
        <f t="shared" si="0"/>
        <v>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s="21" customFormat="1" ht="15">
      <c r="A28" s="41"/>
      <c r="B28" s="300" t="s">
        <v>9</v>
      </c>
      <c r="C28" s="300"/>
      <c r="D28" s="300"/>
      <c r="E28" s="41"/>
      <c r="F28" s="41">
        <f aca="true" t="shared" si="5" ref="F28:S28">SUM(F10:F26)</f>
        <v>0</v>
      </c>
      <c r="G28" s="41">
        <f t="shared" si="5"/>
        <v>0</v>
      </c>
      <c r="H28" s="41"/>
      <c r="I28" s="41">
        <f t="shared" si="5"/>
        <v>0</v>
      </c>
      <c r="J28" s="41">
        <f t="shared" si="5"/>
        <v>0</v>
      </c>
      <c r="K28" s="41"/>
      <c r="L28" s="41">
        <f t="shared" si="5"/>
        <v>0</v>
      </c>
      <c r="M28" s="41">
        <f t="shared" si="5"/>
        <v>0</v>
      </c>
      <c r="N28" s="41"/>
      <c r="O28" s="41">
        <f t="shared" si="5"/>
        <v>0</v>
      </c>
      <c r="P28" s="41">
        <f t="shared" si="5"/>
        <v>0</v>
      </c>
      <c r="Q28" s="41"/>
      <c r="R28" s="41">
        <f t="shared" si="5"/>
        <v>0</v>
      </c>
      <c r="S28" s="41">
        <f t="shared" si="5"/>
        <v>0</v>
      </c>
    </row>
    <row r="29" spans="1:19" ht="13.5" customHeight="1">
      <c r="A29" s="12"/>
      <c r="B29" s="301" t="s">
        <v>70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12"/>
      <c r="Q29" s="12"/>
      <c r="R29" s="12"/>
      <c r="S29" s="12"/>
    </row>
    <row r="30" spans="1:19" ht="7.5" customHeight="1">
      <c r="A30" s="12"/>
      <c r="B30" s="312" t="s">
        <v>82</v>
      </c>
      <c r="C30" s="312"/>
      <c r="D30" s="312"/>
      <c r="E30" s="312"/>
      <c r="F30" s="312"/>
      <c r="G30" s="312"/>
      <c r="H30" s="323">
        <f>SUM(F28+I28+L28+O28+R28)</f>
        <v>0</v>
      </c>
      <c r="I30" s="308"/>
      <c r="J30" s="324"/>
      <c r="K30" s="312" t="s">
        <v>162</v>
      </c>
      <c r="L30" s="312"/>
      <c r="M30" s="312"/>
      <c r="N30" s="312"/>
      <c r="O30" s="323">
        <f>G28+J28+M28+P28+S28</f>
        <v>0</v>
      </c>
      <c r="P30" s="308"/>
      <c r="Q30" s="308"/>
      <c r="R30" s="308"/>
      <c r="S30" s="324"/>
    </row>
    <row r="31" spans="1:19" ht="6" customHeight="1">
      <c r="A31" s="13"/>
      <c r="B31" s="312"/>
      <c r="C31" s="312"/>
      <c r="D31" s="312"/>
      <c r="E31" s="312"/>
      <c r="F31" s="312"/>
      <c r="G31" s="312"/>
      <c r="H31" s="325"/>
      <c r="I31" s="326"/>
      <c r="J31" s="327"/>
      <c r="K31" s="312"/>
      <c r="L31" s="312"/>
      <c r="M31" s="312"/>
      <c r="N31" s="312"/>
      <c r="O31" s="325"/>
      <c r="P31" s="326"/>
      <c r="Q31" s="326"/>
      <c r="R31" s="326"/>
      <c r="S31" s="327"/>
    </row>
    <row r="33" spans="1:19" ht="15">
      <c r="A33" s="166" t="s">
        <v>72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</row>
    <row r="34" spans="1:19" ht="15">
      <c r="A34" s="322" t="s">
        <v>170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</row>
    <row r="35" spans="1:19" ht="15">
      <c r="A35" s="309" t="s">
        <v>0</v>
      </c>
      <c r="B35" s="309"/>
      <c r="C35" s="309"/>
      <c r="D35" s="309"/>
      <c r="E35" s="309"/>
      <c r="F35" s="104">
        <f>F4</f>
        <v>43</v>
      </c>
      <c r="G35" s="104" t="str">
        <f>F5</f>
        <v>03</v>
      </c>
      <c r="H35" s="309" t="str">
        <f>'ANNEXURE-I'!G4</f>
        <v>41010291 / SCHOOL EDUCATION</v>
      </c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ht="15">
      <c r="A36" s="316" t="s">
        <v>177</v>
      </c>
      <c r="B36" s="317"/>
      <c r="C36" s="317"/>
      <c r="D36" s="317"/>
      <c r="E36" s="317"/>
      <c r="F36" s="317"/>
      <c r="G36" s="318"/>
      <c r="H36" s="309" t="str">
        <f>H7</f>
        <v>2202-02-109 AZ</v>
      </c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89" customFormat="1" ht="45" customHeight="1">
      <c r="A37" s="101" t="s">
        <v>73</v>
      </c>
      <c r="B37" s="312" t="s">
        <v>74</v>
      </c>
      <c r="C37" s="312"/>
      <c r="D37" s="312"/>
      <c r="E37" s="313" t="s">
        <v>75</v>
      </c>
      <c r="F37" s="314"/>
      <c r="G37" s="315"/>
      <c r="H37" s="101" t="s">
        <v>37</v>
      </c>
      <c r="I37" s="312" t="s">
        <v>171</v>
      </c>
      <c r="J37" s="312"/>
      <c r="K37" s="313" t="s">
        <v>163</v>
      </c>
      <c r="L37" s="314"/>
      <c r="M37" s="315"/>
      <c r="N37" s="312" t="s">
        <v>37</v>
      </c>
      <c r="O37" s="312"/>
      <c r="P37" s="313" t="s">
        <v>171</v>
      </c>
      <c r="Q37" s="315"/>
      <c r="R37" s="312" t="s">
        <v>71</v>
      </c>
      <c r="S37" s="312"/>
    </row>
    <row r="38" spans="1:19" s="44" customFormat="1" ht="15">
      <c r="A38" s="102">
        <v>1</v>
      </c>
      <c r="B38" s="310">
        <v>2</v>
      </c>
      <c r="C38" s="311"/>
      <c r="D38" s="311"/>
      <c r="E38" s="319">
        <v>3</v>
      </c>
      <c r="F38" s="320"/>
      <c r="G38" s="321"/>
      <c r="H38" s="103">
        <v>4</v>
      </c>
      <c r="I38" s="306">
        <v>5</v>
      </c>
      <c r="J38" s="306"/>
      <c r="K38" s="319">
        <v>6</v>
      </c>
      <c r="L38" s="320"/>
      <c r="M38" s="321"/>
      <c r="N38" s="306">
        <v>7</v>
      </c>
      <c r="O38" s="306"/>
      <c r="P38" s="319">
        <v>8</v>
      </c>
      <c r="Q38" s="321"/>
      <c r="R38" s="306">
        <v>9</v>
      </c>
      <c r="S38" s="306"/>
    </row>
    <row r="39" spans="1:19" ht="15">
      <c r="A39" s="14">
        <v>1</v>
      </c>
      <c r="B39" s="14">
        <v>4100</v>
      </c>
      <c r="C39" s="14" t="s">
        <v>17</v>
      </c>
      <c r="D39" s="14">
        <v>20600</v>
      </c>
      <c r="E39" s="313">
        <v>360</v>
      </c>
      <c r="F39" s="314"/>
      <c r="G39" s="315"/>
      <c r="H39" s="13">
        <f>_xlfn.SUMIFS('ANNEXURE-I'!X$12:X$13,'ANNEXURE-I'!AC$12:AC$13,"&gt;="&amp;'ANNEXURE-III'!B39,'ANNEXURE-I'!AC$12:AC$13,"&lt;="&amp;'ANNEXURE-III'!D39)</f>
        <v>0</v>
      </c>
      <c r="I39" s="307">
        <f>IF(H39=0,0,(E39*H39*12))</f>
        <v>0</v>
      </c>
      <c r="J39" s="307"/>
      <c r="K39" s="328">
        <v>180</v>
      </c>
      <c r="L39" s="329"/>
      <c r="M39" s="330"/>
      <c r="N39" s="307">
        <f>_xlfn.SUMIFS('ANNEXURE-I'!Y$12:Y$13,'ANNEXURE-I'!AC$12:AC$13,"&gt;="&amp;'ANNEXURE-III'!B39,'ANNEXURE-I'!AC$12:AC$13,"&lt;="&amp;'ANNEXURE-III'!D39)</f>
        <v>0</v>
      </c>
      <c r="O39" s="307"/>
      <c r="P39" s="328">
        <f>IF(N39=0,0,(N39*K39*12))</f>
        <v>0</v>
      </c>
      <c r="Q39" s="330"/>
      <c r="R39" s="307">
        <f>I39+P39</f>
        <v>0</v>
      </c>
      <c r="S39" s="307"/>
    </row>
    <row r="40" spans="1:19" ht="15">
      <c r="A40" s="14">
        <v>2</v>
      </c>
      <c r="B40" s="14">
        <v>20601</v>
      </c>
      <c r="C40" s="14" t="s">
        <v>17</v>
      </c>
      <c r="D40" s="14">
        <v>30800</v>
      </c>
      <c r="E40" s="313">
        <v>500</v>
      </c>
      <c r="F40" s="314"/>
      <c r="G40" s="315"/>
      <c r="H40" s="13">
        <f>_xlfn.SUMIFS('ANNEXURE-I'!X$12:X$13,'ANNEXURE-I'!AC$12:AC$13,"&gt;="&amp;'ANNEXURE-III'!B40,'ANNEXURE-I'!AC$12:AC$13,"&lt;="&amp;'ANNEXURE-III'!D40)</f>
        <v>0</v>
      </c>
      <c r="I40" s="307">
        <f>IF(H40=0,0,(E40*H40*12))</f>
        <v>0</v>
      </c>
      <c r="J40" s="307"/>
      <c r="K40" s="328">
        <v>260</v>
      </c>
      <c r="L40" s="329"/>
      <c r="M40" s="330"/>
      <c r="N40" s="307">
        <f>_xlfn.SUMIFS('ANNEXURE-I'!Y$12:Y$13,'ANNEXURE-I'!AC$12:AC$13,"&gt;="&amp;'ANNEXURE-III'!B40,'ANNEXURE-I'!AC$12:AC$13,"&lt;="&amp;'ANNEXURE-III'!D40)</f>
        <v>0</v>
      </c>
      <c r="O40" s="307"/>
      <c r="P40" s="328">
        <f>IF(N40=0,0,(N40*K40*12))</f>
        <v>0</v>
      </c>
      <c r="Q40" s="330"/>
      <c r="R40" s="307">
        <f>I40+P40</f>
        <v>0</v>
      </c>
      <c r="S40" s="307"/>
    </row>
    <row r="41" spans="1:19" ht="15">
      <c r="A41" s="14">
        <v>3</v>
      </c>
      <c r="B41" s="14">
        <v>30801</v>
      </c>
      <c r="C41" s="14" t="s">
        <v>17</v>
      </c>
      <c r="D41" s="14">
        <v>41100</v>
      </c>
      <c r="E41" s="313">
        <v>800</v>
      </c>
      <c r="F41" s="314"/>
      <c r="G41" s="315"/>
      <c r="H41" s="13">
        <f>_xlfn.SUMIFS('ANNEXURE-I'!X$12:X$13,'ANNEXURE-I'!AC$12:AC$13,"&gt;="&amp;'ANNEXURE-III'!B41,'ANNEXURE-I'!AC$12:AC$13,"&lt;="&amp;'ANNEXURE-III'!D41)</f>
        <v>0</v>
      </c>
      <c r="I41" s="307">
        <f>IF(H41=0,0,(E41*H41*12))</f>
        <v>0</v>
      </c>
      <c r="J41" s="307"/>
      <c r="K41" s="328">
        <v>400</v>
      </c>
      <c r="L41" s="329"/>
      <c r="M41" s="330"/>
      <c r="N41" s="307">
        <f>_xlfn.SUMIFS('ANNEXURE-I'!Y$12:Y$13,'ANNEXURE-I'!AC$12:AC$13,"&gt;="&amp;'ANNEXURE-III'!B41,'ANNEXURE-I'!AC$12:AC$13,"&lt;="&amp;'ANNEXURE-III'!D41)</f>
        <v>0</v>
      </c>
      <c r="O41" s="307"/>
      <c r="P41" s="328">
        <f>IF(N41=0,0,(N41*K41*12))</f>
        <v>0</v>
      </c>
      <c r="Q41" s="330"/>
      <c r="R41" s="307">
        <f>I41+P41</f>
        <v>0</v>
      </c>
      <c r="S41" s="307"/>
    </row>
    <row r="42" spans="1:19" ht="15">
      <c r="A42" s="14">
        <v>4</v>
      </c>
      <c r="B42" s="14">
        <v>41101</v>
      </c>
      <c r="C42" s="14" t="s">
        <v>17</v>
      </c>
      <c r="D42" s="14">
        <v>219800</v>
      </c>
      <c r="E42" s="313">
        <v>1200</v>
      </c>
      <c r="F42" s="314"/>
      <c r="G42" s="315"/>
      <c r="H42" s="13">
        <f>_xlfn.SUMIFS('ANNEXURE-I'!X$12:X$13,'ANNEXURE-I'!AC$12:AC$13,"&gt;="&amp;'ANNEXURE-III'!B42,'ANNEXURE-I'!AC$12:AC$13,"&lt;="&amp;'ANNEXURE-III'!D42)</f>
        <v>0</v>
      </c>
      <c r="I42" s="307">
        <f>IF(H42=0,0,(E42*H42*12))</f>
        <v>0</v>
      </c>
      <c r="J42" s="307"/>
      <c r="K42" s="328">
        <v>720</v>
      </c>
      <c r="L42" s="329"/>
      <c r="M42" s="330"/>
      <c r="N42" s="307">
        <f>_xlfn.SUMIFS('ANNEXURE-I'!Y$12:Y$13,'ANNEXURE-I'!AC$12:AC$13,"&gt;="&amp;'ANNEXURE-III'!B42,'ANNEXURE-I'!AC$12:AC$13,"&lt;="&amp;'ANNEXURE-III'!D42)</f>
        <v>0</v>
      </c>
      <c r="O42" s="307"/>
      <c r="P42" s="328">
        <f>IF(N42=0,0,(N42*K42*12))</f>
        <v>0</v>
      </c>
      <c r="Q42" s="330"/>
      <c r="R42" s="307">
        <f>I42+P42</f>
        <v>0</v>
      </c>
      <c r="S42" s="307"/>
    </row>
    <row r="43" spans="1:19" s="5" customFormat="1" ht="15">
      <c r="A43" s="15"/>
      <c r="B43" s="331" t="s">
        <v>9</v>
      </c>
      <c r="C43" s="332"/>
      <c r="D43" s="333"/>
      <c r="E43" s="334"/>
      <c r="F43" s="334"/>
      <c r="G43" s="334"/>
      <c r="H43" s="105">
        <f>SUM(H39:H42)</f>
        <v>0</v>
      </c>
      <c r="I43" s="335">
        <f>SUM(I39:I42)</f>
        <v>0</v>
      </c>
      <c r="J43" s="336"/>
      <c r="K43" s="328"/>
      <c r="L43" s="329"/>
      <c r="M43" s="330"/>
      <c r="N43" s="335">
        <f>SUM(N39:N42)</f>
        <v>0</v>
      </c>
      <c r="O43" s="336"/>
      <c r="P43" s="335">
        <f>SUM(P39:P42)</f>
        <v>0</v>
      </c>
      <c r="Q43" s="336"/>
      <c r="R43" s="335">
        <f>SUM(R39:R42)</f>
        <v>0</v>
      </c>
      <c r="S43" s="336"/>
    </row>
    <row r="44" spans="1:17" s="5" customFormat="1" ht="35.25" customHeight="1">
      <c r="A44" s="79"/>
      <c r="B44" s="80"/>
      <c r="C44" s="80"/>
      <c r="D44" s="80"/>
      <c r="E44" s="80"/>
      <c r="F44" s="80"/>
      <c r="G44" s="79"/>
      <c r="H44" s="80"/>
      <c r="I44" s="80"/>
      <c r="J44" s="80"/>
      <c r="K44" s="80"/>
      <c r="L44" s="80"/>
      <c r="M44" s="308"/>
      <c r="N44" s="308"/>
      <c r="O44" s="308"/>
      <c r="P44" s="308"/>
      <c r="Q44" s="308"/>
    </row>
  </sheetData>
  <sheetProtection password="8D0A" sheet="1" objects="1" scenarios="1" selectLockedCells="1"/>
  <mergeCells count="72">
    <mergeCell ref="R42:S42"/>
    <mergeCell ref="B43:D43"/>
    <mergeCell ref="E43:G43"/>
    <mergeCell ref="I43:J43"/>
    <mergeCell ref="K43:M43"/>
    <mergeCell ref="N43:O43"/>
    <mergeCell ref="P43:Q43"/>
    <mergeCell ref="R43:S43"/>
    <mergeCell ref="E42:G42"/>
    <mergeCell ref="I42:J42"/>
    <mergeCell ref="K42:M42"/>
    <mergeCell ref="N42:O42"/>
    <mergeCell ref="P42:Q42"/>
    <mergeCell ref="R40:S40"/>
    <mergeCell ref="E41:G41"/>
    <mergeCell ref="I41:J41"/>
    <mergeCell ref="K41:M41"/>
    <mergeCell ref="N41:O41"/>
    <mergeCell ref="P41:Q41"/>
    <mergeCell ref="R41:S41"/>
    <mergeCell ref="E40:G40"/>
    <mergeCell ref="I40:J40"/>
    <mergeCell ref="K40:M40"/>
    <mergeCell ref="N40:O40"/>
    <mergeCell ref="P40:Q40"/>
    <mergeCell ref="I38:J38"/>
    <mergeCell ref="K38:M38"/>
    <mergeCell ref="N38:O38"/>
    <mergeCell ref="P38:Q38"/>
    <mergeCell ref="E39:G39"/>
    <mergeCell ref="I39:J39"/>
    <mergeCell ref="K39:M39"/>
    <mergeCell ref="N39:O39"/>
    <mergeCell ref="P39:Q39"/>
    <mergeCell ref="A34:S34"/>
    <mergeCell ref="B30:G31"/>
    <mergeCell ref="H30:J31"/>
    <mergeCell ref="K30:N31"/>
    <mergeCell ref="O30:S31"/>
    <mergeCell ref="A33:S33"/>
    <mergeCell ref="R38:S38"/>
    <mergeCell ref="R39:S39"/>
    <mergeCell ref="M44:Q44"/>
    <mergeCell ref="A35:E35"/>
    <mergeCell ref="B38:D38"/>
    <mergeCell ref="B37:D37"/>
    <mergeCell ref="H35:S35"/>
    <mergeCell ref="H36:S36"/>
    <mergeCell ref="E37:G37"/>
    <mergeCell ref="I37:J37"/>
    <mergeCell ref="K37:M37"/>
    <mergeCell ref="N37:O37"/>
    <mergeCell ref="P37:Q37"/>
    <mergeCell ref="R37:S37"/>
    <mergeCell ref="A36:G36"/>
    <mergeCell ref="E38:G38"/>
    <mergeCell ref="B28:D28"/>
    <mergeCell ref="B29:O29"/>
    <mergeCell ref="A6:G6"/>
    <mergeCell ref="H6:S6"/>
    <mergeCell ref="A7:G7"/>
    <mergeCell ref="H7:S7"/>
    <mergeCell ref="B27:D27"/>
    <mergeCell ref="A1:J1"/>
    <mergeCell ref="H4:S5"/>
    <mergeCell ref="B8:D8"/>
    <mergeCell ref="A5:E5"/>
    <mergeCell ref="A4:E4"/>
    <mergeCell ref="F4:G4"/>
    <mergeCell ref="F5:G5"/>
    <mergeCell ref="A3:S3"/>
    <mergeCell ref="A2:S2"/>
  </mergeCells>
  <printOptions horizontalCentered="1" verticalCentered="1"/>
  <pageMargins left="0.7" right="0.45" top="0.25" bottom="0.25" header="0.05" footer="0.05"/>
  <pageSetup horizontalDpi="300" verticalDpi="3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K36"/>
  <sheetViews>
    <sheetView showZeros="0" view="pageBreakPreview" zoomScaleSheetLayoutView="100" zoomScalePageLayoutView="0" workbookViewId="0" topLeftCell="A1">
      <selection activeCell="H18" sqref="H18:I18"/>
    </sheetView>
  </sheetViews>
  <sheetFormatPr defaultColWidth="9.140625" defaultRowHeight="15"/>
  <cols>
    <col min="1" max="1" width="4.00390625" style="0" customWidth="1"/>
    <col min="4" max="4" width="15.421875" style="0" customWidth="1"/>
    <col min="5" max="5" width="8.140625" style="0" customWidth="1"/>
    <col min="6" max="6" width="8.00390625" style="0" customWidth="1"/>
    <col min="7" max="7" width="12.7109375" style="0" customWidth="1"/>
    <col min="9" max="9" width="16.421875" style="0" customWidth="1"/>
    <col min="10" max="11" width="9.140625" style="0" hidden="1" customWidth="1"/>
  </cols>
  <sheetData>
    <row r="2" spans="1:9" ht="15.75">
      <c r="A2" s="226" t="str">
        <f>'ANNEXURE-I'!A3:AA3</f>
        <v>NUMBER STATEMENT:</v>
      </c>
      <c r="B2" s="227"/>
      <c r="C2" s="227"/>
      <c r="D2" s="227"/>
      <c r="E2" s="227"/>
      <c r="F2" s="132">
        <f>'ANNEXURE-I'!N3</f>
        <v>2025</v>
      </c>
      <c r="G2" s="132" t="str">
        <f>'ANNEXURE-I'!O3</f>
        <v>- 2026</v>
      </c>
      <c r="H2" s="132"/>
      <c r="I2" s="133"/>
    </row>
    <row r="3" spans="1:9" ht="15.75">
      <c r="A3" s="354" t="s">
        <v>125</v>
      </c>
      <c r="B3" s="355"/>
      <c r="C3" s="355"/>
      <c r="D3" s="355"/>
      <c r="E3" s="355"/>
      <c r="F3" s="355"/>
      <c r="G3" s="355"/>
      <c r="H3" s="355"/>
      <c r="I3" s="356"/>
    </row>
    <row r="4" spans="1:9" ht="15.75">
      <c r="A4" s="357" t="s">
        <v>91</v>
      </c>
      <c r="B4" s="287"/>
      <c r="C4" s="287"/>
      <c r="D4" s="287"/>
      <c r="E4" s="287"/>
      <c r="F4" s="287"/>
      <c r="G4" s="287"/>
      <c r="H4" s="287"/>
      <c r="I4" s="358"/>
    </row>
    <row r="5" spans="1:9" s="28" customFormat="1" ht="19.5" customHeight="1">
      <c r="A5" s="359" t="s">
        <v>0</v>
      </c>
      <c r="B5" s="360"/>
      <c r="C5" s="360"/>
      <c r="D5" s="248">
        <f>'ANNEXURE-II'!E6</f>
        <v>43</v>
      </c>
      <c r="E5" s="249"/>
      <c r="F5" s="361" t="str">
        <f>'ANNEXURE-III'!H4</f>
        <v>41010291 / SCHOOL EDUCATION</v>
      </c>
      <c r="G5" s="362"/>
      <c r="H5" s="362"/>
      <c r="I5" s="363"/>
    </row>
    <row r="6" spans="1:9" s="28" customFormat="1" ht="19.5" customHeight="1">
      <c r="A6" s="359" t="s">
        <v>1</v>
      </c>
      <c r="B6" s="360"/>
      <c r="C6" s="360"/>
      <c r="D6" s="248" t="str">
        <f>'ANNEXURE-II'!E7</f>
        <v>03</v>
      </c>
      <c r="E6" s="249"/>
      <c r="F6" s="364"/>
      <c r="G6" s="365"/>
      <c r="H6" s="365"/>
      <c r="I6" s="366"/>
    </row>
    <row r="7" spans="1:9" s="28" customFormat="1" ht="32.25" customHeight="1">
      <c r="A7" s="339" t="str">
        <f>'ANNEXURE-I'!A6:F6</f>
        <v>IFHRMS CODE / SUB-ORDINATE OFFICE NAME &amp; PLACE</v>
      </c>
      <c r="B7" s="279"/>
      <c r="C7" s="279"/>
      <c r="D7" s="279"/>
      <c r="E7" s="280"/>
      <c r="F7" s="343">
        <f>'ANNEXURE-I'!G6</f>
        <v>0</v>
      </c>
      <c r="G7" s="341"/>
      <c r="H7" s="341"/>
      <c r="I7" s="344"/>
    </row>
    <row r="8" spans="1:9" s="28" customFormat="1" ht="19.5" customHeight="1">
      <c r="A8" s="340" t="str">
        <f>'ANNEXURE-I'!A7:F7</f>
        <v>HEAD OF ACCOUNT</v>
      </c>
      <c r="B8" s="341"/>
      <c r="C8" s="341"/>
      <c r="D8" s="341"/>
      <c r="E8" s="342"/>
      <c r="F8" s="343" t="str">
        <f>'ANNEXURE-III'!H7</f>
        <v>2202-02-109 AZ</v>
      </c>
      <c r="G8" s="341"/>
      <c r="H8" s="341"/>
      <c r="I8" s="344"/>
    </row>
    <row r="9" spans="1:9" ht="43.5" customHeight="1">
      <c r="A9" s="29" t="s">
        <v>39</v>
      </c>
      <c r="B9" s="368" t="s">
        <v>85</v>
      </c>
      <c r="C9" s="368"/>
      <c r="D9" s="368"/>
      <c r="E9" s="65" t="s">
        <v>83</v>
      </c>
      <c r="F9" s="65" t="s">
        <v>29</v>
      </c>
      <c r="G9" s="122" t="s">
        <v>71</v>
      </c>
      <c r="H9" s="151" t="s">
        <v>84</v>
      </c>
      <c r="I9" s="350"/>
    </row>
    <row r="10" spans="1:9" s="45" customFormat="1" ht="18.75" customHeight="1">
      <c r="A10" s="46" t="s">
        <v>76</v>
      </c>
      <c r="B10" s="345" t="s">
        <v>77</v>
      </c>
      <c r="C10" s="346"/>
      <c r="D10" s="347"/>
      <c r="E10" s="47" t="s">
        <v>78</v>
      </c>
      <c r="F10" s="47" t="s">
        <v>79</v>
      </c>
      <c r="G10" s="47" t="s">
        <v>80</v>
      </c>
      <c r="H10" s="348" t="s">
        <v>81</v>
      </c>
      <c r="I10" s="349"/>
    </row>
    <row r="11" spans="1:9" ht="18" customHeight="1">
      <c r="A11" s="32">
        <v>1</v>
      </c>
      <c r="B11" s="297" t="s">
        <v>183</v>
      </c>
      <c r="C11" s="297"/>
      <c r="D11" s="297"/>
      <c r="E11" s="26">
        <v>100</v>
      </c>
      <c r="F11" s="57"/>
      <c r="G11" s="33">
        <f aca="true" t="shared" si="0" ref="G11:G24">E11*F11*12</f>
        <v>0</v>
      </c>
      <c r="H11" s="337"/>
      <c r="I11" s="338"/>
    </row>
    <row r="12" spans="1:9" ht="18" customHeight="1">
      <c r="A12" s="32">
        <v>2</v>
      </c>
      <c r="B12" s="297" t="s">
        <v>184</v>
      </c>
      <c r="C12" s="297"/>
      <c r="D12" s="297"/>
      <c r="E12" s="26">
        <v>250</v>
      </c>
      <c r="F12" s="57"/>
      <c r="G12" s="33">
        <f t="shared" si="0"/>
        <v>0</v>
      </c>
      <c r="H12" s="337"/>
      <c r="I12" s="338"/>
    </row>
    <row r="13" spans="1:9" ht="18" customHeight="1">
      <c r="A13" s="32">
        <v>3</v>
      </c>
      <c r="B13" s="297" t="s">
        <v>185</v>
      </c>
      <c r="C13" s="297"/>
      <c r="D13" s="297"/>
      <c r="E13" s="26">
        <v>500</v>
      </c>
      <c r="F13" s="118"/>
      <c r="G13" s="33">
        <f t="shared" si="0"/>
        <v>0</v>
      </c>
      <c r="H13" s="337"/>
      <c r="I13" s="338"/>
    </row>
    <row r="14" spans="1:11" ht="27" customHeight="1">
      <c r="A14" s="32">
        <v>4</v>
      </c>
      <c r="B14" s="351" t="s">
        <v>86</v>
      </c>
      <c r="C14" s="352"/>
      <c r="D14" s="353"/>
      <c r="E14" s="27">
        <v>500</v>
      </c>
      <c r="F14" s="119"/>
      <c r="G14" s="34">
        <f t="shared" si="0"/>
        <v>0</v>
      </c>
      <c r="H14" s="374"/>
      <c r="I14" s="375"/>
      <c r="K14" t="s">
        <v>40</v>
      </c>
    </row>
    <row r="15" spans="1:11" ht="16.5" customHeight="1">
      <c r="A15" s="32">
        <v>5</v>
      </c>
      <c r="B15" s="351" t="s">
        <v>87</v>
      </c>
      <c r="C15" s="352"/>
      <c r="D15" s="353"/>
      <c r="E15" s="27">
        <v>500</v>
      </c>
      <c r="F15" s="119"/>
      <c r="G15" s="33">
        <f t="shared" si="0"/>
        <v>0</v>
      </c>
      <c r="H15" s="337"/>
      <c r="I15" s="338"/>
      <c r="K15" s="58" t="s">
        <v>41</v>
      </c>
    </row>
    <row r="16" spans="1:9" ht="18" customHeight="1">
      <c r="A16" s="32">
        <v>6</v>
      </c>
      <c r="B16" s="297" t="s">
        <v>164</v>
      </c>
      <c r="C16" s="297"/>
      <c r="D16" s="297"/>
      <c r="E16" s="26">
        <v>1500</v>
      </c>
      <c r="F16" s="118"/>
      <c r="G16" s="33">
        <f t="shared" si="0"/>
        <v>0</v>
      </c>
      <c r="H16" s="337"/>
      <c r="I16" s="338"/>
    </row>
    <row r="17" spans="1:9" ht="18" customHeight="1">
      <c r="A17" s="32">
        <v>7</v>
      </c>
      <c r="B17" s="297" t="s">
        <v>186</v>
      </c>
      <c r="C17" s="297"/>
      <c r="D17" s="297"/>
      <c r="E17" s="26">
        <v>100</v>
      </c>
      <c r="F17" s="57"/>
      <c r="G17" s="33">
        <f t="shared" si="0"/>
        <v>0</v>
      </c>
      <c r="H17" s="337"/>
      <c r="I17" s="338"/>
    </row>
    <row r="18" spans="1:9" ht="18" customHeight="1">
      <c r="A18" s="32">
        <v>8</v>
      </c>
      <c r="B18" s="297" t="s">
        <v>165</v>
      </c>
      <c r="C18" s="297"/>
      <c r="D18" s="297"/>
      <c r="E18" s="26">
        <v>2500</v>
      </c>
      <c r="F18" s="57"/>
      <c r="G18" s="33">
        <f t="shared" si="0"/>
        <v>0</v>
      </c>
      <c r="H18" s="337"/>
      <c r="I18" s="338"/>
    </row>
    <row r="19" spans="1:9" ht="18" customHeight="1">
      <c r="A19" s="32">
        <v>9</v>
      </c>
      <c r="B19" s="297" t="s">
        <v>88</v>
      </c>
      <c r="C19" s="297"/>
      <c r="D19" s="297"/>
      <c r="E19" s="26">
        <v>200</v>
      </c>
      <c r="F19" s="57"/>
      <c r="G19" s="33">
        <f t="shared" si="0"/>
        <v>0</v>
      </c>
      <c r="H19" s="337"/>
      <c r="I19" s="338"/>
    </row>
    <row r="20" spans="1:9" ht="18" customHeight="1">
      <c r="A20" s="32">
        <v>10</v>
      </c>
      <c r="B20" s="297" t="s">
        <v>89</v>
      </c>
      <c r="C20" s="297"/>
      <c r="D20" s="297"/>
      <c r="E20" s="26">
        <v>1500</v>
      </c>
      <c r="F20" s="57"/>
      <c r="G20" s="33">
        <f t="shared" si="0"/>
        <v>0</v>
      </c>
      <c r="H20" s="337"/>
      <c r="I20" s="338"/>
    </row>
    <row r="21" spans="1:9" ht="18" customHeight="1">
      <c r="A21" s="32">
        <v>11</v>
      </c>
      <c r="B21" s="297" t="s">
        <v>89</v>
      </c>
      <c r="C21" s="297"/>
      <c r="D21" s="297"/>
      <c r="E21" s="26">
        <v>3000</v>
      </c>
      <c r="F21" s="57"/>
      <c r="G21" s="33">
        <f t="shared" si="0"/>
        <v>0</v>
      </c>
      <c r="H21" s="337"/>
      <c r="I21" s="338"/>
    </row>
    <row r="22" spans="1:9" ht="18" customHeight="1">
      <c r="A22" s="32">
        <v>12</v>
      </c>
      <c r="B22" s="297" t="s">
        <v>89</v>
      </c>
      <c r="C22" s="297"/>
      <c r="D22" s="297"/>
      <c r="E22" s="26">
        <v>6000</v>
      </c>
      <c r="F22" s="57"/>
      <c r="G22" s="33">
        <f t="shared" si="0"/>
        <v>0</v>
      </c>
      <c r="H22" s="337"/>
      <c r="I22" s="338"/>
    </row>
    <row r="23" spans="1:9" ht="18" customHeight="1">
      <c r="A23" s="32">
        <v>13</v>
      </c>
      <c r="B23" s="297" t="s">
        <v>90</v>
      </c>
      <c r="C23" s="297"/>
      <c r="D23" s="297"/>
      <c r="E23" s="26">
        <v>1200</v>
      </c>
      <c r="F23" s="57"/>
      <c r="G23" s="33">
        <f t="shared" si="0"/>
        <v>0</v>
      </c>
      <c r="H23" s="337"/>
      <c r="I23" s="338"/>
    </row>
    <row r="24" spans="1:9" ht="18" customHeight="1">
      <c r="A24" s="32">
        <v>14</v>
      </c>
      <c r="B24" s="297" t="s">
        <v>90</v>
      </c>
      <c r="C24" s="297"/>
      <c r="D24" s="297"/>
      <c r="E24" s="26">
        <v>1500</v>
      </c>
      <c r="F24" s="57"/>
      <c r="G24" s="33">
        <f t="shared" si="0"/>
        <v>0</v>
      </c>
      <c r="H24" s="337"/>
      <c r="I24" s="338"/>
    </row>
    <row r="25" spans="1:9" s="28" customFormat="1" ht="18" customHeight="1" thickBot="1">
      <c r="A25" s="30"/>
      <c r="B25" s="373" t="s">
        <v>49</v>
      </c>
      <c r="C25" s="373"/>
      <c r="D25" s="373"/>
      <c r="E25" s="31"/>
      <c r="F25" s="31">
        <f>SUM(F11:F24)</f>
        <v>0</v>
      </c>
      <c r="G25" s="31">
        <f>SUM(G11:G24)</f>
        <v>0</v>
      </c>
      <c r="H25" s="370"/>
      <c r="I25" s="371"/>
    </row>
    <row r="26" spans="1:9" s="3" customFormat="1" ht="22.5" customHeight="1">
      <c r="A26" s="24"/>
      <c r="B26" s="23"/>
      <c r="C26" s="23"/>
      <c r="D26" s="23"/>
      <c r="E26" s="24"/>
      <c r="F26" s="24"/>
      <c r="G26" s="24"/>
      <c r="H26" s="25"/>
      <c r="I26" s="25"/>
    </row>
    <row r="27" spans="1:9" s="3" customFormat="1" ht="25.5" customHeight="1">
      <c r="A27" s="372" t="s">
        <v>126</v>
      </c>
      <c r="B27" s="372"/>
      <c r="C27" s="372"/>
      <c r="D27" s="372"/>
      <c r="E27" s="372"/>
      <c r="F27" s="372"/>
      <c r="G27" s="372"/>
      <c r="H27" s="372"/>
      <c r="I27" s="372"/>
    </row>
    <row r="28" spans="1:9" ht="37.5" customHeight="1">
      <c r="A28" s="81" t="s">
        <v>39</v>
      </c>
      <c r="B28" s="369" t="s">
        <v>64</v>
      </c>
      <c r="C28" s="369"/>
      <c r="D28" s="369"/>
      <c r="E28" s="369" t="s">
        <v>83</v>
      </c>
      <c r="F28" s="369"/>
      <c r="G28" s="369" t="s">
        <v>37</v>
      </c>
      <c r="H28" s="369"/>
      <c r="I28" s="82" t="s">
        <v>92</v>
      </c>
    </row>
    <row r="29" spans="1:10" ht="23.25" customHeight="1">
      <c r="A29" s="35">
        <v>1</v>
      </c>
      <c r="B29" s="297" t="s">
        <v>93</v>
      </c>
      <c r="C29" s="297"/>
      <c r="D29" s="297"/>
      <c r="E29" s="210">
        <v>3000</v>
      </c>
      <c r="F29" s="210"/>
      <c r="G29" s="367">
        <f>_xlfn.SUMIFS('ANNEXURE-I'!N$12:N$13,'ANNEXURE-I'!D$12:D$13,"&lt;="&amp;'ANNEXURE-IV'!J$29,'ANNEXURE-I'!D$12:D$13,"&gt;"&amp;J$30)</f>
        <v>0</v>
      </c>
      <c r="H29" s="367"/>
      <c r="I29" s="36">
        <f>E29*G29</f>
        <v>0</v>
      </c>
      <c r="J29">
        <v>35400</v>
      </c>
    </row>
    <row r="30" spans="1:10" ht="23.25" customHeight="1">
      <c r="A30" s="35">
        <v>2</v>
      </c>
      <c r="B30" s="302" t="s">
        <v>94</v>
      </c>
      <c r="C30" s="303"/>
      <c r="D30" s="304"/>
      <c r="E30" s="210">
        <v>1000</v>
      </c>
      <c r="F30" s="210"/>
      <c r="G30" s="367">
        <f>SUMIF('ANNEXURE-I'!D$12:D$13,"&lt;="&amp;'ANNEXURE-IV'!J$30,'ANNEXURE-I'!N$12:N$13)</f>
        <v>0</v>
      </c>
      <c r="H30" s="367"/>
      <c r="I30" s="36">
        <f>E30*G30</f>
        <v>0</v>
      </c>
      <c r="J30">
        <v>4100</v>
      </c>
    </row>
    <row r="31" spans="1:9" ht="23.25" customHeight="1" thickBot="1">
      <c r="A31" s="37"/>
      <c r="B31" s="378" t="s">
        <v>49</v>
      </c>
      <c r="C31" s="378"/>
      <c r="D31" s="378"/>
      <c r="E31" s="379"/>
      <c r="F31" s="380"/>
      <c r="G31" s="379">
        <f>SUM(G29:H30)</f>
        <v>0</v>
      </c>
      <c r="H31" s="380"/>
      <c r="I31" s="38">
        <f>SUM(I29:I30)</f>
        <v>0</v>
      </c>
    </row>
    <row r="32" spans="2:9" s="3" customFormat="1" ht="35.25" customHeight="1" thickBot="1">
      <c r="B32" s="25"/>
      <c r="C32" s="25"/>
      <c r="D32" s="25"/>
      <c r="E32" s="6"/>
      <c r="F32" s="6"/>
      <c r="G32" s="6"/>
      <c r="H32" s="6"/>
      <c r="I32" s="6"/>
    </row>
    <row r="33" spans="1:9" ht="33" customHeight="1">
      <c r="A33" s="381" t="s">
        <v>95</v>
      </c>
      <c r="B33" s="382"/>
      <c r="C33" s="382"/>
      <c r="D33" s="382"/>
      <c r="E33" s="382"/>
      <c r="F33" s="382"/>
      <c r="G33" s="382"/>
      <c r="H33" s="382"/>
      <c r="I33" s="383"/>
    </row>
    <row r="34" spans="1:9" ht="27.75" customHeight="1">
      <c r="A34" s="83" t="s">
        <v>39</v>
      </c>
      <c r="B34" s="211" t="s">
        <v>96</v>
      </c>
      <c r="C34" s="211"/>
      <c r="D34" s="211"/>
      <c r="E34" s="211" t="s">
        <v>97</v>
      </c>
      <c r="F34" s="211"/>
      <c r="G34" s="211"/>
      <c r="H34" s="211" t="s">
        <v>98</v>
      </c>
      <c r="I34" s="384"/>
    </row>
    <row r="35" spans="1:9" ht="27.75" customHeight="1" thickBot="1">
      <c r="A35" s="22">
        <v>1</v>
      </c>
      <c r="B35" s="376">
        <f>'ANNEXURE-I'!N14-'ANNEXURE-I'!AA14</f>
        <v>0</v>
      </c>
      <c r="C35" s="376"/>
      <c r="D35" s="376"/>
      <c r="E35" s="376">
        <f>B35*300*12</f>
        <v>0</v>
      </c>
      <c r="F35" s="376"/>
      <c r="G35" s="376"/>
      <c r="H35" s="376">
        <f>'ANNEXURE-I'!AA14</f>
        <v>0</v>
      </c>
      <c r="I35" s="377"/>
    </row>
    <row r="36" spans="2:4" ht="15">
      <c r="B36" s="277"/>
      <c r="C36" s="277"/>
      <c r="D36" s="277"/>
    </row>
  </sheetData>
  <sheetProtection password="8D0A" sheet="1" objects="1" scenarios="1" selectLockedCells="1"/>
  <mergeCells count="67">
    <mergeCell ref="B18:D18"/>
    <mergeCell ref="H18:I18"/>
    <mergeCell ref="B36:D36"/>
    <mergeCell ref="B35:D35"/>
    <mergeCell ref="E35:G35"/>
    <mergeCell ref="H35:I35"/>
    <mergeCell ref="B31:D31"/>
    <mergeCell ref="E31:F31"/>
    <mergeCell ref="G31:H31"/>
    <mergeCell ref="A33:I33"/>
    <mergeCell ref="B34:D34"/>
    <mergeCell ref="E34:G34"/>
    <mergeCell ref="H34:I34"/>
    <mergeCell ref="B30:D30"/>
    <mergeCell ref="E30:F30"/>
    <mergeCell ref="G30:H30"/>
    <mergeCell ref="H14:I14"/>
    <mergeCell ref="B15:D15"/>
    <mergeCell ref="H15:I15"/>
    <mergeCell ref="B11:D11"/>
    <mergeCell ref="H11:I11"/>
    <mergeCell ref="B19:D19"/>
    <mergeCell ref="H19:I19"/>
    <mergeCell ref="B28:D28"/>
    <mergeCell ref="E28:F28"/>
    <mergeCell ref="G28:H28"/>
    <mergeCell ref="B22:D22"/>
    <mergeCell ref="H22:I22"/>
    <mergeCell ref="H25:I25"/>
    <mergeCell ref="A27:I27"/>
    <mergeCell ref="B23:D23"/>
    <mergeCell ref="H23:I23"/>
    <mergeCell ref="B24:D24"/>
    <mergeCell ref="H24:I24"/>
    <mergeCell ref="B25:D25"/>
    <mergeCell ref="A6:C6"/>
    <mergeCell ref="F5:I6"/>
    <mergeCell ref="D5:E5"/>
    <mergeCell ref="D6:E6"/>
    <mergeCell ref="B29:D29"/>
    <mergeCell ref="E29:F29"/>
    <mergeCell ref="G29:H29"/>
    <mergeCell ref="B9:D9"/>
    <mergeCell ref="B12:D12"/>
    <mergeCell ref="H12:I12"/>
    <mergeCell ref="B13:D13"/>
    <mergeCell ref="H13:I13"/>
    <mergeCell ref="B20:D20"/>
    <mergeCell ref="H20:I20"/>
    <mergeCell ref="B21:D21"/>
    <mergeCell ref="H21:I21"/>
    <mergeCell ref="A2:E2"/>
    <mergeCell ref="B17:D17"/>
    <mergeCell ref="H17:I17"/>
    <mergeCell ref="A7:E7"/>
    <mergeCell ref="A8:E8"/>
    <mergeCell ref="F7:I7"/>
    <mergeCell ref="F8:I8"/>
    <mergeCell ref="B10:D10"/>
    <mergeCell ref="H10:I10"/>
    <mergeCell ref="H9:I9"/>
    <mergeCell ref="B14:D14"/>
    <mergeCell ref="B16:D16"/>
    <mergeCell ref="H16:I16"/>
    <mergeCell ref="A3:I3"/>
    <mergeCell ref="A4:I4"/>
    <mergeCell ref="A5:C5"/>
  </mergeCells>
  <printOptions horizontalCentered="1"/>
  <pageMargins left="0.45" right="0.7" top="1" bottom="0.5" header="0.3" footer="0.3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L41"/>
  <sheetViews>
    <sheetView showZeros="0" view="pageBreakPreview" zoomScaleSheetLayoutView="100" zoomScalePageLayoutView="0" workbookViewId="0" topLeftCell="A1">
      <selection activeCell="A4" sqref="A4:L4"/>
    </sheetView>
  </sheetViews>
  <sheetFormatPr defaultColWidth="9.140625" defaultRowHeight="15"/>
  <cols>
    <col min="1" max="1" width="4.140625" style="0" customWidth="1"/>
    <col min="4" max="4" width="6.8515625" style="0" customWidth="1"/>
    <col min="5" max="5" width="8.00390625" style="0" customWidth="1"/>
    <col min="7" max="8" width="9.00390625" style="0" customWidth="1"/>
    <col min="9" max="9" width="8.7109375" style="0" customWidth="1"/>
    <col min="10" max="11" width="8.8515625" style="0" customWidth="1"/>
  </cols>
  <sheetData>
    <row r="1" ht="7.5" customHeight="1"/>
    <row r="2" spans="1:12" ht="15.75">
      <c r="A2" s="226" t="str">
        <f>'ANNEXURE-I'!A3:AA3</f>
        <v>NUMBER STATEMENT:</v>
      </c>
      <c r="B2" s="227"/>
      <c r="C2" s="227"/>
      <c r="D2" s="227"/>
      <c r="E2" s="227"/>
      <c r="F2" s="227"/>
      <c r="G2" s="132">
        <f>'ANNEXURE-I'!N3</f>
        <v>2025</v>
      </c>
      <c r="H2" s="132" t="str">
        <f>'ANNEXURE-I'!O3</f>
        <v>- 2026</v>
      </c>
      <c r="I2" s="132"/>
      <c r="J2" s="132"/>
      <c r="K2" s="132"/>
      <c r="L2" s="133"/>
    </row>
    <row r="3" spans="1:12" ht="15.75">
      <c r="A3" s="386" t="s">
        <v>124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1:12" ht="15.75">
      <c r="A4" s="386" t="s">
        <v>181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</row>
    <row r="5" spans="1:12" ht="15">
      <c r="A5" s="387" t="s">
        <v>0</v>
      </c>
      <c r="B5" s="387"/>
      <c r="C5" s="387"/>
      <c r="D5" s="408">
        <f>'ANNEXURE-II'!E6</f>
        <v>43</v>
      </c>
      <c r="E5" s="409"/>
      <c r="F5" s="396" t="str">
        <f>'ANNEXURE-III'!H4</f>
        <v>41010291 / SCHOOL EDUCATION</v>
      </c>
      <c r="G5" s="397"/>
      <c r="H5" s="397"/>
      <c r="I5" s="397"/>
      <c r="J5" s="397"/>
      <c r="K5" s="397"/>
      <c r="L5" s="398"/>
    </row>
    <row r="6" spans="1:12" ht="15">
      <c r="A6" s="387" t="s">
        <v>1</v>
      </c>
      <c r="B6" s="387"/>
      <c r="C6" s="387"/>
      <c r="D6" s="408" t="str">
        <f>'ANNEXURE-II'!E7</f>
        <v>03</v>
      </c>
      <c r="E6" s="409"/>
      <c r="F6" s="399"/>
      <c r="G6" s="400"/>
      <c r="H6" s="400"/>
      <c r="I6" s="400"/>
      <c r="J6" s="400"/>
      <c r="K6" s="400"/>
      <c r="L6" s="401"/>
    </row>
    <row r="7" spans="1:12" ht="34.5" customHeight="1">
      <c r="A7" s="388" t="str">
        <f>'ANNEXURE-I'!A6:F6</f>
        <v>IFHRMS CODE / SUB-ORDINATE OFFICE NAME &amp; PLACE</v>
      </c>
      <c r="B7" s="389"/>
      <c r="C7" s="389"/>
      <c r="D7" s="389"/>
      <c r="E7" s="390"/>
      <c r="F7" s="402">
        <f>'ANNEXURE-I'!G6</f>
        <v>0</v>
      </c>
      <c r="G7" s="403"/>
      <c r="H7" s="403"/>
      <c r="I7" s="403"/>
      <c r="J7" s="403"/>
      <c r="K7" s="403"/>
      <c r="L7" s="404"/>
    </row>
    <row r="8" spans="1:12" ht="15">
      <c r="A8" s="387" t="str">
        <f>'ANNEXURE-IV'!A8:E8</f>
        <v>HEAD OF ACCOUNT</v>
      </c>
      <c r="B8" s="387"/>
      <c r="C8" s="387"/>
      <c r="D8" s="387"/>
      <c r="E8" s="387"/>
      <c r="F8" s="405" t="str">
        <f>'ANNEXURE-III'!H7</f>
        <v>2202-02-109 AZ</v>
      </c>
      <c r="G8" s="406"/>
      <c r="H8" s="406"/>
      <c r="I8" s="406"/>
      <c r="J8" s="406"/>
      <c r="K8" s="406"/>
      <c r="L8" s="407"/>
    </row>
    <row r="9" spans="1:12" ht="54" customHeight="1">
      <c r="A9" s="96" t="s">
        <v>39</v>
      </c>
      <c r="B9" s="171" t="s">
        <v>101</v>
      </c>
      <c r="C9" s="171"/>
      <c r="D9" s="171"/>
      <c r="E9" s="96" t="s">
        <v>99</v>
      </c>
      <c r="F9" s="96" t="s">
        <v>100</v>
      </c>
      <c r="G9" s="96" t="s">
        <v>141</v>
      </c>
      <c r="H9" s="96" t="s">
        <v>102</v>
      </c>
      <c r="I9" s="151" t="s">
        <v>127</v>
      </c>
      <c r="J9" s="151"/>
      <c r="K9" s="151"/>
      <c r="L9" s="151"/>
    </row>
    <row r="10" spans="1:12" ht="19.5" customHeight="1">
      <c r="A10" s="97">
        <v>1</v>
      </c>
      <c r="B10" s="395" t="s">
        <v>103</v>
      </c>
      <c r="C10" s="395"/>
      <c r="D10" s="395"/>
      <c r="E10" s="98"/>
      <c r="F10" s="95">
        <v>2000</v>
      </c>
      <c r="G10" s="98">
        <f>F10*E10*12</f>
        <v>0</v>
      </c>
      <c r="H10" s="98"/>
      <c r="I10" s="263"/>
      <c r="J10" s="263"/>
      <c r="K10" s="263"/>
      <c r="L10" s="263"/>
    </row>
    <row r="11" spans="1:12" ht="19.5" customHeight="1">
      <c r="A11" s="97">
        <v>2</v>
      </c>
      <c r="B11" s="385" t="s">
        <v>104</v>
      </c>
      <c r="C11" s="385"/>
      <c r="D11" s="385"/>
      <c r="E11" s="98"/>
      <c r="F11" s="95">
        <v>1000</v>
      </c>
      <c r="G11" s="98">
        <f aca="true" t="shared" si="0" ref="G11:G34">F11*E11*12</f>
        <v>0</v>
      </c>
      <c r="H11" s="98"/>
      <c r="I11" s="263"/>
      <c r="J11" s="263"/>
      <c r="K11" s="263"/>
      <c r="L11" s="263"/>
    </row>
    <row r="12" spans="1:12" ht="19.5" customHeight="1">
      <c r="A12" s="97">
        <v>3</v>
      </c>
      <c r="B12" s="385" t="s">
        <v>105</v>
      </c>
      <c r="C12" s="385"/>
      <c r="D12" s="385"/>
      <c r="E12" s="98"/>
      <c r="F12" s="95">
        <v>2000</v>
      </c>
      <c r="G12" s="98">
        <f t="shared" si="0"/>
        <v>0</v>
      </c>
      <c r="H12" s="98"/>
      <c r="I12" s="263"/>
      <c r="J12" s="263"/>
      <c r="K12" s="263"/>
      <c r="L12" s="263"/>
    </row>
    <row r="13" spans="1:12" ht="19.5" customHeight="1">
      <c r="A13" s="97">
        <v>4</v>
      </c>
      <c r="B13" s="385" t="s">
        <v>105</v>
      </c>
      <c r="C13" s="385"/>
      <c r="D13" s="385"/>
      <c r="E13" s="98"/>
      <c r="F13" s="95">
        <v>6500</v>
      </c>
      <c r="G13" s="98">
        <f t="shared" si="0"/>
        <v>0</v>
      </c>
      <c r="H13" s="98"/>
      <c r="I13" s="263"/>
      <c r="J13" s="263"/>
      <c r="K13" s="263"/>
      <c r="L13" s="263"/>
    </row>
    <row r="14" spans="1:12" ht="19.5" customHeight="1">
      <c r="A14" s="97">
        <v>5</v>
      </c>
      <c r="B14" s="385" t="s">
        <v>105</v>
      </c>
      <c r="C14" s="385"/>
      <c r="D14" s="385"/>
      <c r="E14" s="98"/>
      <c r="F14" s="95">
        <v>5000</v>
      </c>
      <c r="G14" s="98">
        <f t="shared" si="0"/>
        <v>0</v>
      </c>
      <c r="H14" s="98"/>
      <c r="I14" s="263"/>
      <c r="J14" s="263"/>
      <c r="K14" s="263"/>
      <c r="L14" s="263"/>
    </row>
    <row r="15" spans="1:12" ht="19.5" customHeight="1">
      <c r="A15" s="97">
        <v>6</v>
      </c>
      <c r="B15" s="385" t="s">
        <v>106</v>
      </c>
      <c r="C15" s="385"/>
      <c r="D15" s="385"/>
      <c r="E15" s="98"/>
      <c r="F15" s="95">
        <v>1500</v>
      </c>
      <c r="G15" s="98">
        <f t="shared" si="0"/>
        <v>0</v>
      </c>
      <c r="H15" s="98"/>
      <c r="I15" s="263"/>
      <c r="J15" s="263"/>
      <c r="K15" s="263"/>
      <c r="L15" s="263"/>
    </row>
    <row r="16" spans="1:12" ht="30" customHeight="1">
      <c r="A16" s="97">
        <v>7</v>
      </c>
      <c r="B16" s="385" t="s">
        <v>107</v>
      </c>
      <c r="C16" s="385"/>
      <c r="D16" s="385"/>
      <c r="E16" s="98"/>
      <c r="F16" s="95">
        <v>2000</v>
      </c>
      <c r="G16" s="98">
        <f t="shared" si="0"/>
        <v>0</v>
      </c>
      <c r="H16" s="98"/>
      <c r="I16" s="263"/>
      <c r="J16" s="263"/>
      <c r="K16" s="263"/>
      <c r="L16" s="263"/>
    </row>
    <row r="17" spans="1:12" ht="19.5" customHeight="1">
      <c r="A17" s="97">
        <v>8</v>
      </c>
      <c r="B17" s="385" t="s">
        <v>18</v>
      </c>
      <c r="C17" s="385"/>
      <c r="D17" s="385"/>
      <c r="E17" s="98"/>
      <c r="F17" s="95">
        <v>4000</v>
      </c>
      <c r="G17" s="98">
        <f t="shared" si="0"/>
        <v>0</v>
      </c>
      <c r="H17" s="98"/>
      <c r="I17" s="263"/>
      <c r="J17" s="263"/>
      <c r="K17" s="263"/>
      <c r="L17" s="263"/>
    </row>
    <row r="18" spans="1:12" ht="19.5" customHeight="1">
      <c r="A18" s="97">
        <v>9</v>
      </c>
      <c r="B18" s="385" t="s">
        <v>108</v>
      </c>
      <c r="C18" s="385"/>
      <c r="D18" s="385"/>
      <c r="E18" s="98"/>
      <c r="F18" s="95">
        <v>2000</v>
      </c>
      <c r="G18" s="98">
        <f t="shared" si="0"/>
        <v>0</v>
      </c>
      <c r="H18" s="98"/>
      <c r="I18" s="263"/>
      <c r="J18" s="263"/>
      <c r="K18" s="263"/>
      <c r="L18" s="263"/>
    </row>
    <row r="19" spans="1:12" ht="19.5" customHeight="1">
      <c r="A19" s="97">
        <v>10</v>
      </c>
      <c r="B19" s="385" t="s">
        <v>109</v>
      </c>
      <c r="C19" s="385"/>
      <c r="D19" s="385"/>
      <c r="E19" s="98"/>
      <c r="F19" s="95">
        <v>7500</v>
      </c>
      <c r="G19" s="98">
        <f t="shared" si="0"/>
        <v>0</v>
      </c>
      <c r="H19" s="98"/>
      <c r="I19" s="263"/>
      <c r="J19" s="263"/>
      <c r="K19" s="263"/>
      <c r="L19" s="263"/>
    </row>
    <row r="20" spans="1:12" ht="30" customHeight="1">
      <c r="A20" s="97">
        <v>11</v>
      </c>
      <c r="B20" s="385" t="s">
        <v>110</v>
      </c>
      <c r="C20" s="385"/>
      <c r="D20" s="385"/>
      <c r="E20" s="98"/>
      <c r="F20" s="95">
        <v>2000</v>
      </c>
      <c r="G20" s="98">
        <f t="shared" si="0"/>
        <v>0</v>
      </c>
      <c r="H20" s="98"/>
      <c r="I20" s="263"/>
      <c r="J20" s="263"/>
      <c r="K20" s="263"/>
      <c r="L20" s="263"/>
    </row>
    <row r="21" spans="1:12" ht="19.5" customHeight="1">
      <c r="A21" s="97">
        <v>12</v>
      </c>
      <c r="B21" s="385" t="s">
        <v>111</v>
      </c>
      <c r="C21" s="385"/>
      <c r="D21" s="385"/>
      <c r="E21" s="98"/>
      <c r="F21" s="95">
        <v>3000</v>
      </c>
      <c r="G21" s="98">
        <f t="shared" si="0"/>
        <v>0</v>
      </c>
      <c r="H21" s="98"/>
      <c r="I21" s="263"/>
      <c r="J21" s="263"/>
      <c r="K21" s="263"/>
      <c r="L21" s="263"/>
    </row>
    <row r="22" spans="1:12" ht="19.5" customHeight="1">
      <c r="A22" s="97">
        <v>13</v>
      </c>
      <c r="B22" s="385" t="s">
        <v>112</v>
      </c>
      <c r="C22" s="385"/>
      <c r="D22" s="385"/>
      <c r="E22" s="98"/>
      <c r="F22" s="95">
        <v>5000</v>
      </c>
      <c r="G22" s="98">
        <f t="shared" si="0"/>
        <v>0</v>
      </c>
      <c r="H22" s="98"/>
      <c r="I22" s="263"/>
      <c r="J22" s="263"/>
      <c r="K22" s="263"/>
      <c r="L22" s="263"/>
    </row>
    <row r="23" spans="1:12" ht="19.5" customHeight="1">
      <c r="A23" s="97">
        <v>14</v>
      </c>
      <c r="B23" s="385" t="s">
        <v>113</v>
      </c>
      <c r="C23" s="385"/>
      <c r="D23" s="385"/>
      <c r="E23" s="98"/>
      <c r="F23" s="95">
        <v>2000</v>
      </c>
      <c r="G23" s="98">
        <f t="shared" si="0"/>
        <v>0</v>
      </c>
      <c r="H23" s="98"/>
      <c r="I23" s="263"/>
      <c r="J23" s="263"/>
      <c r="K23" s="263"/>
      <c r="L23" s="263"/>
    </row>
    <row r="24" spans="1:12" ht="19.5" customHeight="1">
      <c r="A24" s="97">
        <v>15</v>
      </c>
      <c r="B24" s="385" t="s">
        <v>114</v>
      </c>
      <c r="C24" s="385"/>
      <c r="D24" s="385"/>
      <c r="E24" s="98"/>
      <c r="F24" s="95">
        <v>6500</v>
      </c>
      <c r="G24" s="98">
        <f t="shared" si="0"/>
        <v>0</v>
      </c>
      <c r="H24" s="98"/>
      <c r="I24" s="263"/>
      <c r="J24" s="263"/>
      <c r="K24" s="263"/>
      <c r="L24" s="263"/>
    </row>
    <row r="25" spans="1:12" ht="31.5" customHeight="1">
      <c r="A25" s="97">
        <v>16</v>
      </c>
      <c r="B25" s="385" t="s">
        <v>115</v>
      </c>
      <c r="C25" s="385"/>
      <c r="D25" s="385"/>
      <c r="E25" s="98"/>
      <c r="F25" s="95">
        <v>2000</v>
      </c>
      <c r="G25" s="98">
        <f t="shared" si="0"/>
        <v>0</v>
      </c>
      <c r="H25" s="98"/>
      <c r="I25" s="263"/>
      <c r="J25" s="263"/>
      <c r="K25" s="263"/>
      <c r="L25" s="263"/>
    </row>
    <row r="26" spans="1:12" ht="19.5" customHeight="1">
      <c r="A26" s="97">
        <v>17</v>
      </c>
      <c r="B26" s="385" t="s">
        <v>116</v>
      </c>
      <c r="C26" s="385"/>
      <c r="D26" s="385"/>
      <c r="E26" s="98"/>
      <c r="F26" s="95">
        <v>2000</v>
      </c>
      <c r="G26" s="98">
        <f t="shared" si="0"/>
        <v>0</v>
      </c>
      <c r="H26" s="98"/>
      <c r="I26" s="263"/>
      <c r="J26" s="263"/>
      <c r="K26" s="263"/>
      <c r="L26" s="263"/>
    </row>
    <row r="27" spans="1:12" ht="19.5" customHeight="1">
      <c r="A27" s="97">
        <v>18</v>
      </c>
      <c r="B27" s="385" t="s">
        <v>117</v>
      </c>
      <c r="C27" s="385"/>
      <c r="D27" s="385"/>
      <c r="E27" s="98"/>
      <c r="F27" s="95">
        <v>4000</v>
      </c>
      <c r="G27" s="98">
        <f t="shared" si="0"/>
        <v>0</v>
      </c>
      <c r="H27" s="98"/>
      <c r="I27" s="263"/>
      <c r="J27" s="263"/>
      <c r="K27" s="263"/>
      <c r="L27" s="263"/>
    </row>
    <row r="28" spans="1:12" ht="19.5" customHeight="1">
      <c r="A28" s="97">
        <v>19</v>
      </c>
      <c r="B28" s="385" t="s">
        <v>118</v>
      </c>
      <c r="C28" s="385"/>
      <c r="D28" s="385"/>
      <c r="E28" s="98"/>
      <c r="F28" s="95">
        <v>6500</v>
      </c>
      <c r="G28" s="98">
        <f t="shared" si="0"/>
        <v>0</v>
      </c>
      <c r="H28" s="98"/>
      <c r="I28" s="263"/>
      <c r="J28" s="263"/>
      <c r="K28" s="263"/>
      <c r="L28" s="263"/>
    </row>
    <row r="29" spans="1:12" ht="30.75" customHeight="1">
      <c r="A29" s="97">
        <v>20</v>
      </c>
      <c r="B29" s="385" t="s">
        <v>122</v>
      </c>
      <c r="C29" s="385"/>
      <c r="D29" s="385"/>
      <c r="E29" s="98"/>
      <c r="F29" s="95">
        <v>2000</v>
      </c>
      <c r="G29" s="98">
        <f t="shared" si="0"/>
        <v>0</v>
      </c>
      <c r="H29" s="98"/>
      <c r="I29" s="263"/>
      <c r="J29" s="263"/>
      <c r="K29" s="263"/>
      <c r="L29" s="263"/>
    </row>
    <row r="30" spans="1:12" ht="30" customHeight="1">
      <c r="A30" s="97">
        <v>21</v>
      </c>
      <c r="B30" s="385" t="s">
        <v>119</v>
      </c>
      <c r="C30" s="385"/>
      <c r="D30" s="385"/>
      <c r="E30" s="98"/>
      <c r="F30" s="95">
        <v>4000</v>
      </c>
      <c r="G30" s="98">
        <f t="shared" si="0"/>
        <v>0</v>
      </c>
      <c r="H30" s="98"/>
      <c r="I30" s="263"/>
      <c r="J30" s="263"/>
      <c r="K30" s="263"/>
      <c r="L30" s="263"/>
    </row>
    <row r="31" spans="1:12" ht="19.5" customHeight="1">
      <c r="A31" s="97">
        <v>22</v>
      </c>
      <c r="B31" s="385" t="s">
        <v>120</v>
      </c>
      <c r="C31" s="385"/>
      <c r="D31" s="385"/>
      <c r="E31" s="98"/>
      <c r="F31" s="95">
        <v>1500</v>
      </c>
      <c r="G31" s="98">
        <f t="shared" si="0"/>
        <v>0</v>
      </c>
      <c r="H31" s="98"/>
      <c r="I31" s="263"/>
      <c r="J31" s="263"/>
      <c r="K31" s="263"/>
      <c r="L31" s="263"/>
    </row>
    <row r="32" spans="1:12" ht="19.5" customHeight="1">
      <c r="A32" s="97">
        <v>23</v>
      </c>
      <c r="B32" s="385" t="s">
        <v>20</v>
      </c>
      <c r="C32" s="385"/>
      <c r="D32" s="385"/>
      <c r="E32" s="98"/>
      <c r="F32" s="95">
        <v>1500</v>
      </c>
      <c r="G32" s="98">
        <f t="shared" si="0"/>
        <v>0</v>
      </c>
      <c r="H32" s="98"/>
      <c r="I32" s="263"/>
      <c r="J32" s="263"/>
      <c r="K32" s="263"/>
      <c r="L32" s="263"/>
    </row>
    <row r="33" spans="1:12" ht="19.5" customHeight="1">
      <c r="A33" s="97">
        <v>24</v>
      </c>
      <c r="B33" s="385" t="s">
        <v>121</v>
      </c>
      <c r="C33" s="385"/>
      <c r="D33" s="385"/>
      <c r="E33" s="98"/>
      <c r="F33" s="95">
        <v>2000</v>
      </c>
      <c r="G33" s="98">
        <f t="shared" si="0"/>
        <v>0</v>
      </c>
      <c r="H33" s="98"/>
      <c r="I33" s="263"/>
      <c r="J33" s="263"/>
      <c r="K33" s="263"/>
      <c r="L33" s="263"/>
    </row>
    <row r="34" spans="1:12" ht="19.5" customHeight="1">
      <c r="A34" s="97">
        <v>25</v>
      </c>
      <c r="B34" s="385" t="s">
        <v>123</v>
      </c>
      <c r="C34" s="385"/>
      <c r="D34" s="385"/>
      <c r="E34" s="98"/>
      <c r="F34" s="95">
        <v>2000</v>
      </c>
      <c r="G34" s="98">
        <f t="shared" si="0"/>
        <v>0</v>
      </c>
      <c r="H34" s="98"/>
      <c r="I34" s="263"/>
      <c r="J34" s="263"/>
      <c r="K34" s="263"/>
      <c r="L34" s="263"/>
    </row>
    <row r="35" spans="1:12" s="39" customFormat="1" ht="19.5" customHeight="1">
      <c r="A35" s="99"/>
      <c r="B35" s="392" t="s">
        <v>49</v>
      </c>
      <c r="C35" s="392"/>
      <c r="D35" s="392"/>
      <c r="E35" s="99">
        <f>SUM(E10:E34)</f>
        <v>0</v>
      </c>
      <c r="F35" s="99"/>
      <c r="G35" s="99">
        <f>SUM(G10:G34)</f>
        <v>0</v>
      </c>
      <c r="H35" s="99">
        <f>SUM(H10:H34)</f>
        <v>0</v>
      </c>
      <c r="I35" s="394"/>
      <c r="J35" s="394"/>
      <c r="K35" s="394"/>
      <c r="L35" s="394"/>
    </row>
    <row r="36" spans="1:12" ht="19.5" customHeight="1">
      <c r="A36" s="99"/>
      <c r="B36" s="391" t="s">
        <v>64</v>
      </c>
      <c r="C36" s="391"/>
      <c r="D36" s="391"/>
      <c r="E36" s="99">
        <f>E35</f>
        <v>0</v>
      </c>
      <c r="F36" s="100">
        <v>1000</v>
      </c>
      <c r="G36" s="99">
        <f>E36*F36</f>
        <v>0</v>
      </c>
      <c r="H36" s="99"/>
      <c r="I36" s="394"/>
      <c r="J36" s="394"/>
      <c r="K36" s="394"/>
      <c r="L36" s="394"/>
    </row>
    <row r="37" spans="1:12" ht="19.5" customHeight="1">
      <c r="A37" s="99"/>
      <c r="B37" s="391" t="s">
        <v>65</v>
      </c>
      <c r="C37" s="391"/>
      <c r="D37" s="391"/>
      <c r="E37" s="99">
        <f>E35</f>
        <v>0</v>
      </c>
      <c r="F37" s="99"/>
      <c r="G37" s="99">
        <f>G35+G36</f>
        <v>0</v>
      </c>
      <c r="H37" s="99"/>
      <c r="I37" s="394"/>
      <c r="J37" s="394"/>
      <c r="K37" s="394"/>
      <c r="L37" s="394"/>
    </row>
    <row r="38" spans="1:12" ht="1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23.25">
      <c r="A41" s="55"/>
      <c r="B41" s="55"/>
      <c r="C41" s="55"/>
      <c r="D41" s="55"/>
      <c r="E41" s="55"/>
      <c r="F41" s="55"/>
      <c r="G41" s="55"/>
      <c r="H41" s="393"/>
      <c r="I41" s="393"/>
      <c r="J41" s="393"/>
      <c r="K41" s="393"/>
      <c r="L41" s="393"/>
    </row>
  </sheetData>
  <sheetProtection password="8D0A" sheet="1" objects="1" scenarios="1" selectLockedCells="1"/>
  <mergeCells count="71">
    <mergeCell ref="B9:D9"/>
    <mergeCell ref="B10:D10"/>
    <mergeCell ref="B11:D11"/>
    <mergeCell ref="F5:L6"/>
    <mergeCell ref="F7:L7"/>
    <mergeCell ref="F8:L8"/>
    <mergeCell ref="D5:E5"/>
    <mergeCell ref="D6:E6"/>
    <mergeCell ref="I25:L25"/>
    <mergeCell ref="I31:L31"/>
    <mergeCell ref="I32:L32"/>
    <mergeCell ref="H41:L41"/>
    <mergeCell ref="I33:L33"/>
    <mergeCell ref="I34:L34"/>
    <mergeCell ref="I35:L35"/>
    <mergeCell ref="I36:L36"/>
    <mergeCell ref="I37:L37"/>
    <mergeCell ref="I30:L30"/>
    <mergeCell ref="I26:L26"/>
    <mergeCell ref="I27:L27"/>
    <mergeCell ref="I28:L28"/>
    <mergeCell ref="I29:L29"/>
    <mergeCell ref="I20:L20"/>
    <mergeCell ref="I23:L23"/>
    <mergeCell ref="I21:L21"/>
    <mergeCell ref="I22:L22"/>
    <mergeCell ref="I24:L24"/>
    <mergeCell ref="I14:L14"/>
    <mergeCell ref="I15:L15"/>
    <mergeCell ref="I16:L16"/>
    <mergeCell ref="I19:L19"/>
    <mergeCell ref="I17:L17"/>
    <mergeCell ref="I18:L18"/>
    <mergeCell ref="B36:D36"/>
    <mergeCell ref="B37:D37"/>
    <mergeCell ref="B33:D33"/>
    <mergeCell ref="B34:D34"/>
    <mergeCell ref="B27:D27"/>
    <mergeCell ref="B28:D28"/>
    <mergeCell ref="B29:D29"/>
    <mergeCell ref="B30:D30"/>
    <mergeCell ref="B35:D35"/>
    <mergeCell ref="B31:D31"/>
    <mergeCell ref="B16:D16"/>
    <mergeCell ref="B32:D32"/>
    <mergeCell ref="B21:D2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A2:F2"/>
    <mergeCell ref="B12:D12"/>
    <mergeCell ref="B13:D13"/>
    <mergeCell ref="B14:D14"/>
    <mergeCell ref="B15:D15"/>
    <mergeCell ref="A4:L4"/>
    <mergeCell ref="A5:C5"/>
    <mergeCell ref="A6:C6"/>
    <mergeCell ref="A7:E7"/>
    <mergeCell ref="A8:E8"/>
    <mergeCell ref="A3:L3"/>
    <mergeCell ref="I9:L9"/>
    <mergeCell ref="I10:L10"/>
    <mergeCell ref="I11:L11"/>
    <mergeCell ref="I12:L12"/>
    <mergeCell ref="I13:L13"/>
  </mergeCells>
  <printOptions horizontalCentered="1"/>
  <pageMargins left="0.2" right="0.2" top="0.75" bottom="0.7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N11"/>
  <sheetViews>
    <sheetView showZeros="0" tabSelected="1" view="pageBreakPreview" zoomScaleSheetLayoutView="100" zoomScalePageLayoutView="0" workbookViewId="0" topLeftCell="A1">
      <selection activeCell="K19" sqref="K19"/>
    </sheetView>
  </sheetViews>
  <sheetFormatPr defaultColWidth="9.140625" defaultRowHeight="15"/>
  <cols>
    <col min="1" max="1" width="12.7109375" style="0" customWidth="1"/>
    <col min="2" max="2" width="13.421875" style="0" customWidth="1"/>
    <col min="3" max="4" width="13.00390625" style="0" customWidth="1"/>
    <col min="5" max="5" width="9.7109375" style="0" customWidth="1"/>
    <col min="6" max="6" width="10.421875" style="0" customWidth="1"/>
    <col min="8" max="8" width="11.140625" style="0" customWidth="1"/>
    <col min="9" max="11" width="10.140625" style="0" customWidth="1"/>
    <col min="12" max="12" width="10.7109375" style="0" customWidth="1"/>
    <col min="13" max="13" width="11.421875" style="0" customWidth="1"/>
    <col min="14" max="14" width="13.140625" style="0" customWidth="1"/>
  </cols>
  <sheetData>
    <row r="2" spans="1:14" ht="22.5" customHeight="1">
      <c r="A2" s="415" t="str">
        <f>'ANNEXURE-I'!A3:AA3</f>
        <v>NUMBER STATEMENT:</v>
      </c>
      <c r="B2" s="416"/>
      <c r="C2" s="416"/>
      <c r="D2" s="416"/>
      <c r="E2" s="416"/>
      <c r="F2" s="416"/>
      <c r="G2" s="416"/>
      <c r="H2" s="136">
        <f>'ANNEXURE-I'!N3</f>
        <v>2025</v>
      </c>
      <c r="I2" s="136" t="str">
        <f>'ANNEXURE-I'!O3</f>
        <v>- 2026</v>
      </c>
      <c r="J2" s="136"/>
      <c r="K2" s="136"/>
      <c r="L2" s="136"/>
      <c r="M2" s="136"/>
      <c r="N2" s="137"/>
    </row>
    <row r="3" spans="1:14" ht="23.25" customHeight="1">
      <c r="A3" s="372" t="s">
        <v>139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spans="1:14" ht="23.25" customHeight="1">
      <c r="A4" s="372" t="s">
        <v>140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4" ht="18.75" customHeight="1">
      <c r="A5" s="203" t="s">
        <v>0</v>
      </c>
      <c r="B5" s="203"/>
      <c r="C5" s="203"/>
      <c r="D5" s="228">
        <f>'ANNEXURE-V'!D5</f>
        <v>43</v>
      </c>
      <c r="E5" s="230"/>
      <c r="F5" s="418" t="str">
        <f>'ANNEXURE-V'!F5</f>
        <v>41010291 / SCHOOL EDUCATION</v>
      </c>
      <c r="G5" s="419"/>
      <c r="H5" s="419"/>
      <c r="I5" s="419"/>
      <c r="J5" s="419"/>
      <c r="K5" s="419"/>
      <c r="L5" s="419"/>
      <c r="M5" s="419"/>
      <c r="N5" s="420"/>
    </row>
    <row r="6" spans="1:14" ht="15.75">
      <c r="A6" s="203" t="s">
        <v>1</v>
      </c>
      <c r="B6" s="203"/>
      <c r="C6" s="203"/>
      <c r="D6" s="228" t="str">
        <f>'ANNEXURE-V'!D6</f>
        <v>03</v>
      </c>
      <c r="E6" s="230"/>
      <c r="F6" s="421"/>
      <c r="G6" s="422"/>
      <c r="H6" s="422"/>
      <c r="I6" s="422"/>
      <c r="J6" s="422"/>
      <c r="K6" s="422"/>
      <c r="L6" s="422"/>
      <c r="M6" s="422"/>
      <c r="N6" s="423"/>
    </row>
    <row r="7" spans="1:14" ht="18" customHeight="1">
      <c r="A7" s="410" t="str">
        <f>'ANNEXURE-V'!A7:E7</f>
        <v>IFHRMS CODE / SUB-ORDINATE OFFICE NAME &amp; PLACE</v>
      </c>
      <c r="B7" s="411"/>
      <c r="C7" s="411"/>
      <c r="D7" s="411"/>
      <c r="E7" s="411"/>
      <c r="F7" s="411">
        <f>'ANNEXURE-I'!G6</f>
        <v>0</v>
      </c>
      <c r="G7" s="411"/>
      <c r="H7" s="411"/>
      <c r="I7" s="411"/>
      <c r="J7" s="411"/>
      <c r="K7" s="411"/>
      <c r="L7" s="411"/>
      <c r="M7" s="411"/>
      <c r="N7" s="412"/>
    </row>
    <row r="8" spans="1:14" ht="18" customHeight="1">
      <c r="A8" s="410" t="str">
        <f>'ANNEXURE-V'!A8:E8</f>
        <v>HEAD OF ACCOUNT</v>
      </c>
      <c r="B8" s="411"/>
      <c r="C8" s="411"/>
      <c r="D8" s="411"/>
      <c r="E8" s="412"/>
      <c r="F8" s="410" t="str">
        <f>'ANNEXURE-V'!F8</f>
        <v>2202-02-109 AZ</v>
      </c>
      <c r="G8" s="411"/>
      <c r="H8" s="411"/>
      <c r="I8" s="411"/>
      <c r="J8" s="411"/>
      <c r="K8" s="411"/>
      <c r="L8" s="411"/>
      <c r="M8" s="411"/>
      <c r="N8" s="412"/>
    </row>
    <row r="9" spans="1:14" ht="29.25" customHeight="1">
      <c r="A9" s="151" t="s">
        <v>132</v>
      </c>
      <c r="B9" s="151"/>
      <c r="C9" s="151" t="s">
        <v>138</v>
      </c>
      <c r="D9" s="151"/>
      <c r="E9" s="151" t="s">
        <v>133</v>
      </c>
      <c r="F9" s="414" t="s">
        <v>128</v>
      </c>
      <c r="G9" s="151" t="s">
        <v>134</v>
      </c>
      <c r="H9" s="151" t="s">
        <v>135</v>
      </c>
      <c r="I9" s="151" t="s">
        <v>181</v>
      </c>
      <c r="J9" s="151"/>
      <c r="K9" s="151" t="s">
        <v>136</v>
      </c>
      <c r="L9" s="151"/>
      <c r="M9" s="413" t="s">
        <v>131</v>
      </c>
      <c r="N9" s="151" t="s">
        <v>130</v>
      </c>
    </row>
    <row r="10" spans="1:14" ht="30">
      <c r="A10" s="65" t="s">
        <v>129</v>
      </c>
      <c r="B10" s="65" t="s">
        <v>137</v>
      </c>
      <c r="C10" s="65" t="s">
        <v>129</v>
      </c>
      <c r="D10" s="65" t="s">
        <v>137</v>
      </c>
      <c r="E10" s="151"/>
      <c r="F10" s="414"/>
      <c r="G10" s="151"/>
      <c r="H10" s="151"/>
      <c r="I10" s="65" t="s">
        <v>129</v>
      </c>
      <c r="J10" s="66" t="s">
        <v>83</v>
      </c>
      <c r="K10" s="66" t="s">
        <v>129</v>
      </c>
      <c r="L10" s="66" t="s">
        <v>83</v>
      </c>
      <c r="M10" s="151"/>
      <c r="N10" s="151"/>
    </row>
    <row r="11" spans="1:14" ht="65.25" customHeight="1">
      <c r="A11" s="84">
        <f>'ANNEXURE-I'!K14</f>
        <v>0</v>
      </c>
      <c r="B11" s="84">
        <f>'ANNEXURE-II'!I47+'ANNEXURE-IIA'!I18</f>
        <v>0</v>
      </c>
      <c r="C11" s="84">
        <f>'ANNEXURE-I'!N14</f>
        <v>0</v>
      </c>
      <c r="D11" s="84">
        <f>'ANNEXURE-II'!K47+'ANNEXURE-IIA'!K18</f>
        <v>0</v>
      </c>
      <c r="E11" s="84">
        <f>'ANNEXURE-IV'!E35:G35</f>
        <v>0</v>
      </c>
      <c r="F11" s="84">
        <f>'ANNEXURE-IV'!G25+'ANNEXURE-IV'!I31</f>
        <v>0</v>
      </c>
      <c r="G11" s="84">
        <f>'ANNEXURE-III'!O30</f>
        <v>0</v>
      </c>
      <c r="H11" s="84">
        <f>'ANNEXURE-III'!R43</f>
        <v>0</v>
      </c>
      <c r="I11" s="84">
        <f>'ANNEXURE-V'!E37</f>
        <v>0</v>
      </c>
      <c r="J11" s="84">
        <f>'ANNEXURE-V'!G37</f>
        <v>0</v>
      </c>
      <c r="K11" s="84">
        <f>'ANNEXURE-IIA'!H48</f>
        <v>0</v>
      </c>
      <c r="L11" s="84">
        <f>'ANNEXURE-IIA'!J48</f>
        <v>0</v>
      </c>
      <c r="M11" s="84">
        <f>'ANNEXURE-I'!AA14</f>
        <v>0</v>
      </c>
      <c r="N11" s="84">
        <f>'ANNEXURE-I'!Z14</f>
        <v>0</v>
      </c>
    </row>
  </sheetData>
  <sheetProtection password="8D0A" sheet="1" objects="1" scenarios="1" selectLockedCells="1"/>
  <mergeCells count="22">
    <mergeCell ref="A2:G2"/>
    <mergeCell ref="A3:N3"/>
    <mergeCell ref="A4:N4"/>
    <mergeCell ref="A6:C6"/>
    <mergeCell ref="A5:C5"/>
    <mergeCell ref="F5:N6"/>
    <mergeCell ref="D5:E5"/>
    <mergeCell ref="D6:E6"/>
    <mergeCell ref="A7:E7"/>
    <mergeCell ref="F7:N7"/>
    <mergeCell ref="E9:E10"/>
    <mergeCell ref="G9:G10"/>
    <mergeCell ref="A9:B9"/>
    <mergeCell ref="C9:D9"/>
    <mergeCell ref="H9:H10"/>
    <mergeCell ref="K9:L9"/>
    <mergeCell ref="M9:M10"/>
    <mergeCell ref="N9:N10"/>
    <mergeCell ref="F9:F10"/>
    <mergeCell ref="I9:J9"/>
    <mergeCell ref="A8:E8"/>
    <mergeCell ref="F8:N8"/>
  </mergeCells>
  <printOptions horizontalCentered="1"/>
  <pageMargins left="0.7" right="0.7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A2</cp:lastModifiedBy>
  <cp:lastPrinted>2019-07-01T07:21:18Z</cp:lastPrinted>
  <dcterms:created xsi:type="dcterms:W3CDTF">2018-06-11T08:57:38Z</dcterms:created>
  <dcterms:modified xsi:type="dcterms:W3CDTF">2024-07-03T04:05:06Z</dcterms:modified>
  <cp:category/>
  <cp:version/>
  <cp:contentType/>
  <cp:contentStatus/>
</cp:coreProperties>
</file>