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20535" windowHeight="9405" activeTab="0"/>
  </bookViews>
  <sheets>
    <sheet name="ANNEXURE-I" sheetId="1" r:id="rId1"/>
    <sheet name="POST VARIATION" sheetId="2" r:id="rId2"/>
    <sheet name="ANNEXURE-II" sheetId="3" r:id="rId3"/>
    <sheet name="ANNEXURE-IIA" sheetId="4" r:id="rId4"/>
    <sheet name="ANNEXURE-III" sheetId="5" r:id="rId5"/>
    <sheet name="ANNEXURE-IV" sheetId="6" r:id="rId6"/>
    <sheet name="ANNEXURE-V" sheetId="7" r:id="rId7"/>
    <sheet name="ANNEXURE-VI" sheetId="8" r:id="rId8"/>
  </sheets>
  <definedNames>
    <definedName name="_xlfn.SUMIFS" hidden="1">#NAME?</definedName>
    <definedName name="_xlnm.Print_Area" localSheetId="0">'ANNEXURE-I'!$A$1:$AA$62</definedName>
    <definedName name="_xlnm.Print_Area" localSheetId="2">'ANNEXURE-II'!$A$1:$K$46</definedName>
    <definedName name="_xlnm.Print_Area" localSheetId="3">'ANNEXURE-IIA'!$A$1:$K$48</definedName>
    <definedName name="_xlnm.Print_Area" localSheetId="4">'ANNEXURE-III'!$A$1:$S$43</definedName>
    <definedName name="_xlnm.Print_Area" localSheetId="5">'ANNEXURE-IV'!$A$1:$I$34</definedName>
    <definedName name="_xlnm.Print_Area" localSheetId="6">'ANNEXURE-V'!$A$1:$L$38</definedName>
    <definedName name="_xlnm.Print_Area" localSheetId="7">'ANNEXURE-VI'!$A$1:$N$11</definedName>
    <definedName name="_xlnm.Print_Area" localSheetId="1">'POST VARIATION'!$A$1:$M$60</definedName>
    <definedName name="_xlnm.Print_Titles" localSheetId="0">'ANNEXURE-I'!$1:$11</definedName>
    <definedName name="_xlnm.Print_Titles" localSheetId="1">'POST VARIATION'!$1:$9</definedName>
  </definedNames>
  <calcPr fullCalcOnLoad="1"/>
</workbook>
</file>

<file path=xl/sharedStrings.xml><?xml version="1.0" encoding="utf-8"?>
<sst xmlns="http://schemas.openxmlformats.org/spreadsheetml/2006/main" count="511" uniqueCount="246">
  <si>
    <t>AD CODE / NAME</t>
  </si>
  <si>
    <t>HOD CODE / NAME</t>
  </si>
  <si>
    <t>Name of Post                                          (No abbreviation)</t>
  </si>
  <si>
    <t>NUMBER OF PERSONS 
RETIRING DURING</t>
  </si>
  <si>
    <t>Personal  Pay if any</t>
  </si>
  <si>
    <t>Special Pay if any</t>
  </si>
  <si>
    <t>Permanent</t>
  </si>
  <si>
    <t>Temporary+</t>
  </si>
  <si>
    <t>Unclassified Places</t>
  </si>
  <si>
    <t>TOTAL</t>
  </si>
  <si>
    <t xml:space="preserve">No of  Person  in CPS </t>
  </si>
  <si>
    <t>No of  Person  in MC</t>
  </si>
  <si>
    <t xml:space="preserve">Level </t>
  </si>
  <si>
    <t xml:space="preserve">Grade I(a) </t>
  </si>
  <si>
    <t xml:space="preserve">Grade I(b) </t>
  </si>
  <si>
    <t>ANNEXURE  -  I</t>
  </si>
  <si>
    <t>-</t>
  </si>
  <si>
    <t>SUPERINTENDENT</t>
  </si>
  <si>
    <t>ASSISTANT</t>
  </si>
  <si>
    <t>LIBRARIAN</t>
  </si>
  <si>
    <t>JUNIOR ASSISTANT</t>
  </si>
  <si>
    <t>TYPIST</t>
  </si>
  <si>
    <t>RECORD CLERK</t>
  </si>
  <si>
    <t>OFFICE ASSISTANT</t>
  </si>
  <si>
    <t>WATCHMAN</t>
  </si>
  <si>
    <t>SWEEPER</t>
  </si>
  <si>
    <t>SCAVENGER-1</t>
  </si>
  <si>
    <t>SWEEPER-1</t>
  </si>
  <si>
    <t xml:space="preserve">Grade II </t>
  </si>
  <si>
    <t>STS-2</t>
  </si>
  <si>
    <t>S. NO</t>
  </si>
  <si>
    <t>Level</t>
  </si>
  <si>
    <t>Minimum</t>
  </si>
  <si>
    <t>Maximum</t>
  </si>
  <si>
    <t xml:space="preserve">Average Pay </t>
  </si>
  <si>
    <t>* Total Special 
Pay / PP
if any</t>
  </si>
  <si>
    <t>No of Persons</t>
  </si>
  <si>
    <t>Total
Provision for the Year
[((5)) x (7)) + 6) x 12]</t>
  </si>
  <si>
    <t>Total
Provision for the Year
[((5)) x (9)) + 6) x 12]</t>
  </si>
  <si>
    <t>Sanctioned Post</t>
  </si>
  <si>
    <t>Filled Post</t>
  </si>
  <si>
    <t>Revised Levels of Pay</t>
  </si>
  <si>
    <t>(a) STATEMENT OF PAY</t>
  </si>
  <si>
    <t>ANNEXURE-II</t>
  </si>
  <si>
    <t>Number of Persons</t>
  </si>
  <si>
    <t>Grade III</t>
  </si>
  <si>
    <t>S. No</t>
  </si>
  <si>
    <t>65500(T)</t>
  </si>
  <si>
    <t>116600(HSHM)</t>
  </si>
  <si>
    <t>(b) STATEMENT OF PAY</t>
  </si>
  <si>
    <t>SPECIAL TIME SCALES OF PAY</t>
  </si>
  <si>
    <t>STS-1</t>
  </si>
  <si>
    <t>STS-3</t>
  </si>
  <si>
    <t>STS-4</t>
  </si>
  <si>
    <t>STS-5</t>
  </si>
  <si>
    <t>STS-6</t>
  </si>
  <si>
    <t>Total</t>
  </si>
  <si>
    <t>CATEGORY</t>
  </si>
  <si>
    <t>Total Provision  for the Year
[(3) x (4) x 12]</t>
  </si>
  <si>
    <t>Number of Person</t>
  </si>
  <si>
    <t>Consolidated / Fixed Pay per month</t>
  </si>
  <si>
    <t>DRIVER  (upto   40000)</t>
  </si>
  <si>
    <t>NIGHT WATCHMAN</t>
  </si>
  <si>
    <t>P.G. ASSISTANT</t>
  </si>
  <si>
    <t>B.T. ASSISTANT</t>
  </si>
  <si>
    <t>JUNIOR ASSISTANT (Formerly / Existing post )</t>
  </si>
  <si>
    <t>OFFICE ASSISTANT  ( upto 2000)</t>
  </si>
  <si>
    <t>SWEEPER       (upto 1  to 2000)</t>
  </si>
  <si>
    <t>WATCHMAN (upto 5000)</t>
  </si>
  <si>
    <t>S.G.ASST</t>
  </si>
  <si>
    <t>SPECIAL TEACHER      (upto 5000)</t>
  </si>
  <si>
    <t>Bonus</t>
  </si>
  <si>
    <t>Grand Total</t>
  </si>
  <si>
    <t>(c) STATEMENT OF PAY</t>
  </si>
  <si>
    <t>SCAVENGER     (upto 1  to 2000)</t>
  </si>
  <si>
    <t>ANNEXURE - III</t>
  </si>
  <si>
    <t>GOI - HRA*</t>
  </si>
  <si>
    <t>* Central Govt. HRA may be calculated as a whole and enter the same in col.(5)</t>
  </si>
  <si>
    <t xml:space="preserve">Total Provision for the year
</t>
  </si>
  <si>
    <t>ANNEXURE - III (A)</t>
  </si>
  <si>
    <t>Sl. No.</t>
  </si>
  <si>
    <t>Pay Range</t>
  </si>
  <si>
    <t>Chennai City and areas around the City at a distance not exceeding 32 kms. from the City limits.</t>
  </si>
  <si>
    <t>(1)</t>
  </si>
  <si>
    <t>(2)</t>
  </si>
  <si>
    <t>(3)</t>
  </si>
  <si>
    <t>(4)</t>
  </si>
  <si>
    <t>(5)</t>
  </si>
  <si>
    <t>(6)</t>
  </si>
  <si>
    <r>
      <t xml:space="preserve">TOTAL PERSONS </t>
    </r>
    <r>
      <rPr>
        <sz val="8"/>
        <color indexed="8"/>
        <rFont val="Calibri"/>
        <family val="2"/>
      </rPr>
      <t>[(4)+(7)+(10)+(13)+(16)] :</t>
    </r>
  </si>
  <si>
    <t>Amount</t>
  </si>
  <si>
    <t>SPL ALLOWANCE FOR SEC. GRADE CATEGORY</t>
  </si>
  <si>
    <t>SPL ALLOWANCE FOR HIGH SCHOOL HM</t>
  </si>
  <si>
    <t>WASHING ALLOWANCE</t>
  </si>
  <si>
    <t>HILL ALLOWANCE</t>
  </si>
  <si>
    <t>WINTER ALLOWANCE</t>
  </si>
  <si>
    <t>OTHER ALLOWANCES</t>
  </si>
  <si>
    <t>Total (2) X (3)</t>
  </si>
  <si>
    <t>Adhoc Bonus (Group C &amp; D)</t>
  </si>
  <si>
    <t>Special Time scale (Filled Post) STS-1</t>
  </si>
  <si>
    <t>MEDICAL ALLOWANCE</t>
  </si>
  <si>
    <t xml:space="preserve">No of Persons in Filled post </t>
  </si>
  <si>
    <t>Total  Provision for the year
[(1)XRs.300x12]</t>
  </si>
  <si>
    <t xml:space="preserve"> No of Persons in Medical Charges  </t>
  </si>
  <si>
    <t>No. of Persons</t>
  </si>
  <si>
    <t xml:space="preserve">Rate per month </t>
  </si>
  <si>
    <t>Name of the Post</t>
  </si>
  <si>
    <t xml:space="preserve">Arrears   if any </t>
  </si>
  <si>
    <t>CRAFT INSTRUCTOR</t>
  </si>
  <si>
    <t>DAILY WAGES (SWEEPER)</t>
  </si>
  <si>
    <t>DAILY WAGES</t>
  </si>
  <si>
    <t>GARDENER CUM SWEEPER</t>
  </si>
  <si>
    <t>SWEEPER CUM WATER CARRIER (UPTO 2000)</t>
  </si>
  <si>
    <t>LIBRARIAN (UPTO 2000)</t>
  </si>
  <si>
    <t>MAZDOOR</t>
  </si>
  <si>
    <t>VOCATIONAL INSTRUCTOR (PART TIME)</t>
  </si>
  <si>
    <t xml:space="preserve">NIGHT WATCHAMAN </t>
  </si>
  <si>
    <t>NURSING INSTRUCTOR</t>
  </si>
  <si>
    <t>SCAVENGER (UPTO 2000)</t>
  </si>
  <si>
    <t>SCAVENGER</t>
  </si>
  <si>
    <t>SCAVENGER (PART TIME - UPTO 2000)</t>
  </si>
  <si>
    <t>SWEEPER (UPTO 2000)</t>
  </si>
  <si>
    <t>SWEEPER (2000 TO 4000)</t>
  </si>
  <si>
    <t xml:space="preserve">SWEEPER </t>
  </si>
  <si>
    <t>SWEEPER (PART TIME 2000 TO 4000)</t>
  </si>
  <si>
    <t>SWEEPER CUM SCAVENGER</t>
  </si>
  <si>
    <t>WATERMAN (UPTO 2000)</t>
  </si>
  <si>
    <t>SWEEPER (PART TIME UPTO 2000)</t>
  </si>
  <si>
    <t xml:space="preserve">WATER WOMEN </t>
  </si>
  <si>
    <t>ANNEXURE-V</t>
  </si>
  <si>
    <t>ANNEXURE- IV</t>
  </si>
  <si>
    <t>BONUS</t>
  </si>
  <si>
    <t xml:space="preserve">Reason for Arrears                                                              </t>
  </si>
  <si>
    <t xml:space="preserve">OA </t>
  </si>
  <si>
    <t>No.of Persons</t>
  </si>
  <si>
    <r>
      <t xml:space="preserve">NO OF PERSON IN     </t>
    </r>
    <r>
      <rPr>
        <b/>
        <sz val="11"/>
        <color indexed="8"/>
        <rFont val="Calibri"/>
        <family val="2"/>
      </rPr>
      <t>CPS</t>
    </r>
  </si>
  <si>
    <t xml:space="preserve">  NO OF PERSON in MC </t>
  </si>
  <si>
    <t>Sanctioned Posts</t>
  </si>
  <si>
    <t>M.A.</t>
  </si>
  <si>
    <t>H.R.A.</t>
  </si>
  <si>
    <t>C.C.A.</t>
  </si>
  <si>
    <t xml:space="preserve"> consolidated pay </t>
  </si>
  <si>
    <t>PAY</t>
  </si>
  <si>
    <t xml:space="preserve"> Filled  Posts</t>
  </si>
  <si>
    <t>ANNEXURE - VI</t>
  </si>
  <si>
    <t>CONSOLIDATED FORM</t>
  </si>
  <si>
    <t xml:space="preserve">Rate  per year          </t>
  </si>
  <si>
    <t>Wages Enclosure</t>
  </si>
  <si>
    <t>Revised  Pay</t>
  </si>
  <si>
    <t>Revised Levels  of Pay</t>
  </si>
  <si>
    <t>Min</t>
  </si>
  <si>
    <t>Max</t>
  </si>
  <si>
    <t>WARDEN</t>
  </si>
  <si>
    <t>STANDARD LEVELS OF PAY</t>
  </si>
  <si>
    <t>JUNIOR ASSISTANT          (RMSA)</t>
  </si>
  <si>
    <t>LIBRARIAN                        (RMSA)</t>
  </si>
  <si>
    <t>LAB ASSISTANT                (RMSA)</t>
  </si>
  <si>
    <t>OFFICE ASSISTANT           (RMSA)</t>
  </si>
  <si>
    <t>SWEEPER                          (RMSA)</t>
  </si>
  <si>
    <t>NIGHT WATCHMAN         (RMSA)</t>
  </si>
  <si>
    <t>GARDENER                        (RMSA)</t>
  </si>
  <si>
    <t>03</t>
  </si>
  <si>
    <t>Total [(8)+(9)]</t>
  </si>
  <si>
    <t>Total[(11)+(12)]</t>
  </si>
  <si>
    <t>Total[(14)+(15)]</t>
  </si>
  <si>
    <t xml:space="preserve">CONSOLIDATED PAY / FIXED PAY / CONTRACT PAYMENT </t>
  </si>
  <si>
    <t xml:space="preserve">Pay Range 
</t>
  </si>
  <si>
    <r>
      <t xml:space="preserve">GRAND TOTAL </t>
    </r>
    <r>
      <rPr>
        <sz val="8"/>
        <color indexed="8"/>
        <rFont val="Calibri"/>
        <family val="2"/>
      </rPr>
      <t>[(6)+(9)+(12)+(15)+(18)] :</t>
    </r>
  </si>
  <si>
    <t>Cities of Coimbatore, Madurai, Salem,Tirupur,Erode, Tiruchirappalli and Tirunelveli  areas around them at a distance not exceeding 16 kms from the city limits</t>
  </si>
  <si>
    <t>HANDICAPPED ALLOWANCE (UPTO 2500)</t>
  </si>
  <si>
    <t>RECORD ASSISTANT</t>
  </si>
  <si>
    <t>WATERMAN</t>
  </si>
  <si>
    <t>PHYSICAL DIRECTOR GR.I</t>
  </si>
  <si>
    <t>PHYSICAL DIRECTOR GR.II</t>
  </si>
  <si>
    <t>SECRETARIAL INSTRUCTOR</t>
  </si>
  <si>
    <t>URDU PANDIT</t>
  </si>
  <si>
    <t>TELUGU PANDIT</t>
  </si>
  <si>
    <t>SECONDARY  GRADE ASSISTANT</t>
  </si>
  <si>
    <t>WOODWORK INSTRUCTOR</t>
  </si>
  <si>
    <t>TAILORING INSTRUCTOR</t>
  </si>
  <si>
    <t>PRE-VOCATIONAL INSTRUCTOR</t>
  </si>
  <si>
    <t>PHYSICAL EDUCATION TEACHER</t>
  </si>
  <si>
    <t>WEAVING INSTRUCTOR</t>
  </si>
  <si>
    <t>AGRICULTURE INSTRUCTOR</t>
  </si>
  <si>
    <t>LAB ASSISTANT</t>
  </si>
  <si>
    <t>LAB ATTENDER</t>
  </si>
  <si>
    <t>GARDENER</t>
  </si>
  <si>
    <t>SCAVENGER-CUM-GARDENER</t>
  </si>
  <si>
    <t xml:space="preserve">TEXTILE INSTRUCTOR ATTENDER </t>
  </si>
  <si>
    <t>BINDER</t>
  </si>
  <si>
    <t>MARKER</t>
  </si>
  <si>
    <t>MACHANICAL  INSTRUCTOR</t>
  </si>
  <si>
    <t>2202-02-109 AB</t>
  </si>
  <si>
    <t>ACCOUNTANT</t>
  </si>
  <si>
    <t>TEXTILE INSTRUCTOR GR I</t>
  </si>
  <si>
    <t xml:space="preserve"> No  of Persons  in CCA (Filled Post)</t>
  </si>
  <si>
    <t>Chennai city (not exceeding 32kms)</t>
  </si>
  <si>
    <t>Cities of Coimbatore, Madurai etc( not exceding 16kms )</t>
  </si>
  <si>
    <t>Grade IV        Unclassified Places</t>
  </si>
  <si>
    <t xml:space="preserve"> STATEMENT OF CITY COMPENSATORY ALLOWANCE (FILLED POST)</t>
  </si>
  <si>
    <t xml:space="preserve">Total </t>
  </si>
  <si>
    <t>SPECIAL TEACHER (DRAWING )</t>
  </si>
  <si>
    <t xml:space="preserve">SPECIAL TEACHER (CRAFT) </t>
  </si>
  <si>
    <t>SPECIAL TEACHER (MUSIC )</t>
  </si>
  <si>
    <t>SPECIAL TEACHER (SEWING)</t>
  </si>
  <si>
    <t>No. Of Post as Per IFHRMS</t>
  </si>
  <si>
    <t>Reason for Variation                        (Deployment / Surplus/ Post transfer / Upgradation new post etc..)</t>
  </si>
  <si>
    <t>IFHRMS CODE / SUB-ORDINATE OFFICE NAME &amp; PLACE</t>
  </si>
  <si>
    <t>HEAD OF ACCOUNT</t>
  </si>
  <si>
    <t xml:space="preserve">POST VARIATION </t>
  </si>
  <si>
    <t xml:space="preserve">  STATEMENT OF HOUSE RENT ALLOWANCE (FILLED POST)</t>
  </si>
  <si>
    <t>VOCTIONAL INSTRUCTOR GR.I</t>
  </si>
  <si>
    <t>No. Of. Schools</t>
  </si>
  <si>
    <t>HS:</t>
  </si>
  <si>
    <t>HSS:</t>
  </si>
  <si>
    <t>COMPUTER INSTRUCTOR GR.I</t>
  </si>
  <si>
    <r>
      <rPr>
        <b/>
        <u val="single"/>
        <sz val="14"/>
        <color indexed="8"/>
        <rFont val="Calibri"/>
        <family val="2"/>
      </rPr>
      <t>2202-02-109 AB:</t>
    </r>
    <r>
      <rPr>
        <b/>
        <sz val="14"/>
        <color indexed="8"/>
        <rFont val="Calibri"/>
        <family val="2"/>
      </rPr>
      <t xml:space="preserve">    2202.  General Education – 02. Secondary Education – 109 - Government Secondary Schools -State's Expenditure -  AB. Salaries of Municipal and Corporation Secondary / Higher Secondary School Teachers
</t>
    </r>
  </si>
  <si>
    <t>COMPUTER INSTRUCTOR GR.II</t>
  </si>
  <si>
    <t>134200</t>
  </si>
  <si>
    <t>ENGINEERING INSTRUCTOR.GR.II</t>
  </si>
  <si>
    <t>41010291 / SCHOOL EDUCATION</t>
  </si>
  <si>
    <t>WAGES (Changed to Contract Pay)</t>
  </si>
  <si>
    <t xml:space="preserve"> WAGES (Changed to Contract Pay)</t>
  </si>
  <si>
    <t>NUMBER STATEMENT:</t>
  </si>
  <si>
    <r>
      <t xml:space="preserve">Revised  Classification  </t>
    </r>
    <r>
      <rPr>
        <b/>
        <sz val="10"/>
        <color indexed="8"/>
        <rFont val="Calibri"/>
        <family val="2"/>
      </rPr>
      <t xml:space="preserve">No  of Persons  in                                                    HOUSE RENT ALLOWANCE                                         (Filled Post)
</t>
    </r>
  </si>
  <si>
    <t>AHM ALLOWANCE( Up to 100)</t>
  </si>
  <si>
    <t>CASH ALLOWANCE (Up to 1500)</t>
  </si>
  <si>
    <t>SPL ALLOWANCE  (Up to 100)</t>
  </si>
  <si>
    <t>SPL ALLOWANCE  (101 to 250)</t>
  </si>
  <si>
    <t>SPL ALLOWANCE (251 TO 500)</t>
  </si>
  <si>
    <t>180500</t>
  </si>
  <si>
    <t>116600</t>
  </si>
  <si>
    <t>115700</t>
  </si>
  <si>
    <t>65500</t>
  </si>
  <si>
    <t>62000</t>
  </si>
  <si>
    <t>50000</t>
  </si>
  <si>
    <t>Head Master Higher Secondary School</t>
  </si>
  <si>
    <t>Head Master High School</t>
  </si>
  <si>
    <t>Post Graduate Assistant</t>
  </si>
  <si>
    <t>Bachelor Of Teaching Assistant</t>
  </si>
  <si>
    <t>Bachelor Of Teaching Tamil Pandit</t>
  </si>
  <si>
    <t>Variation (Column.                8-9) (Decrease)</t>
  </si>
  <si>
    <t>Variation (Column.    9-8) (Increase)</t>
  </si>
  <si>
    <t>65500(NT)</t>
  </si>
  <si>
    <t>116600(Other)</t>
  </si>
  <si>
    <t>50400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</si>
</sst>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;[Red]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8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u val="single"/>
      <sz val="14"/>
      <color indexed="8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u val="single"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3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 horizont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Fill="1" applyBorder="1" applyAlignment="1" applyProtection="1">
      <alignment horizontal="right" vertical="center" wrapText="1"/>
      <protection/>
    </xf>
    <xf numFmtId="0" fontId="64" fillId="0" borderId="10" xfId="0" applyFont="1" applyBorder="1" applyAlignment="1">
      <alignment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/>
      <protection/>
    </xf>
    <xf numFmtId="0" fontId="65" fillId="0" borderId="10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/>
      <protection/>
    </xf>
    <xf numFmtId="0" fontId="63" fillId="0" borderId="11" xfId="0" applyFont="1" applyFill="1" applyBorder="1" applyAlignment="1" applyProtection="1">
      <alignment vertical="center" wrapText="1"/>
      <protection/>
    </xf>
    <xf numFmtId="1" fontId="63" fillId="0" borderId="10" xfId="0" applyNumberFormat="1" applyFont="1" applyFill="1" applyBorder="1" applyAlignment="1" applyProtection="1">
      <alignment horizontal="right" vertical="center" wrapText="1"/>
      <protection/>
    </xf>
    <xf numFmtId="0" fontId="63" fillId="0" borderId="12" xfId="0" applyFont="1" applyFill="1" applyBorder="1" applyAlignment="1" applyProtection="1">
      <alignment horizontal="right" vertical="center" wrapText="1"/>
      <protection/>
    </xf>
    <xf numFmtId="0" fontId="62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right"/>
    </xf>
    <xf numFmtId="0" fontId="59" fillId="0" borderId="0" xfId="0" applyFont="1" applyAlignment="1">
      <alignment horizontal="right"/>
    </xf>
    <xf numFmtId="0" fontId="0" fillId="0" borderId="13" xfId="0" applyBorder="1" applyAlignment="1">
      <alignment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67" fillId="0" borderId="13" xfId="0" applyFont="1" applyBorder="1" applyAlignment="1">
      <alignment/>
    </xf>
    <xf numFmtId="0" fontId="67" fillId="0" borderId="14" xfId="0" applyFont="1" applyBorder="1" applyAlignment="1">
      <alignment/>
    </xf>
    <xf numFmtId="0" fontId="68" fillId="0" borderId="15" xfId="0" applyFont="1" applyBorder="1" applyAlignment="1">
      <alignment vertical="top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right" vertical="center"/>
    </xf>
    <xf numFmtId="0" fontId="68" fillId="0" borderId="15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68" fillId="0" borderId="13" xfId="0" applyFont="1" applyBorder="1" applyAlignment="1">
      <alignment/>
    </xf>
    <xf numFmtId="0" fontId="68" fillId="0" borderId="17" xfId="0" applyFont="1" applyBorder="1" applyAlignment="1">
      <alignment horizontal="center"/>
    </xf>
    <xf numFmtId="0" fontId="67" fillId="0" borderId="0" xfId="0" applyFont="1" applyAlignment="1">
      <alignment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right" vertical="center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Border="1" applyAlignment="1">
      <alignment horizontal="right" vertical="top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wrapText="1"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5" xfId="0" applyFont="1" applyBorder="1" applyAlignment="1" quotePrefix="1">
      <alignment horizontal="center" vertical="center" wrapText="1"/>
    </xf>
    <xf numFmtId="0" fontId="71" fillId="0" borderId="10" xfId="0" applyFont="1" applyFill="1" applyBorder="1" applyAlignment="1" applyProtection="1" quotePrefix="1">
      <alignment horizontal="center" vertical="center" wrapText="1"/>
      <protection/>
    </xf>
    <xf numFmtId="0" fontId="59" fillId="0" borderId="10" xfId="0" applyFont="1" applyBorder="1" applyAlignment="1" applyProtection="1">
      <alignment/>
      <protection/>
    </xf>
    <xf numFmtId="0" fontId="71" fillId="0" borderId="10" xfId="0" applyFont="1" applyBorder="1" applyAlignment="1" applyProtection="1">
      <alignment horizontal="center"/>
      <protection/>
    </xf>
    <xf numFmtId="0" fontId="66" fillId="0" borderId="10" xfId="0" applyFont="1" applyBorder="1" applyAlignment="1" applyProtection="1">
      <alignment/>
      <protection/>
    </xf>
    <xf numFmtId="0" fontId="66" fillId="0" borderId="11" xfId="0" applyFont="1" applyBorder="1" applyAlignment="1" applyProtection="1">
      <alignment horizontal="left"/>
      <protection/>
    </xf>
    <xf numFmtId="0" fontId="66" fillId="0" borderId="10" xfId="0" applyFont="1" applyBorder="1" applyAlignment="1" applyProtection="1">
      <alignment horizontal="center"/>
      <protection/>
    </xf>
    <xf numFmtId="0" fontId="66" fillId="0" borderId="18" xfId="0" applyFont="1" applyBorder="1" applyAlignment="1" applyProtection="1">
      <alignment/>
      <protection/>
    </xf>
    <xf numFmtId="0" fontId="66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9" fillId="0" borderId="10" xfId="0" applyFont="1" applyBorder="1" applyAlignment="1">
      <alignment horizontal="right" vertical="top"/>
    </xf>
    <xf numFmtId="0" fontId="0" fillId="0" borderId="0" xfId="0" applyFill="1" applyAlignment="1">
      <alignment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67" fillId="0" borderId="10" xfId="0" applyFont="1" applyFill="1" applyBorder="1" applyAlignment="1">
      <alignment horizontal="center"/>
    </xf>
    <xf numFmtId="0" fontId="0" fillId="2" borderId="10" xfId="0" applyFont="1" applyFill="1" applyBorder="1" applyAlignment="1" applyProtection="1">
      <alignment/>
      <protection locked="0"/>
    </xf>
    <xf numFmtId="0" fontId="66" fillId="0" borderId="10" xfId="0" applyFont="1" applyBorder="1" applyAlignment="1">
      <alignment vertical="top" wrapText="1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6" fillId="0" borderId="10" xfId="0" applyFont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66" fillId="0" borderId="12" xfId="0" applyFont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vertical="center"/>
    </xf>
    <xf numFmtId="0" fontId="66" fillId="0" borderId="15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right" vertical="center"/>
    </xf>
    <xf numFmtId="0" fontId="72" fillId="0" borderId="10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>
      <alignment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74" fillId="0" borderId="1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 vertical="center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5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75" fillId="0" borderId="10" xfId="0" applyFont="1" applyFill="1" applyBorder="1" applyAlignment="1" applyProtection="1" quotePrefix="1">
      <alignment horizontal="center" vertical="center" wrapText="1"/>
      <protection/>
    </xf>
    <xf numFmtId="0" fontId="75" fillId="0" borderId="10" xfId="0" applyFont="1" applyFill="1" applyBorder="1" applyAlignment="1" applyProtection="1" quotePrefix="1">
      <alignment horizontal="center" wrapText="1"/>
      <protection/>
    </xf>
    <xf numFmtId="164" fontId="76" fillId="2" borderId="10" xfId="0" applyNumberFormat="1" applyFont="1" applyFill="1" applyBorder="1" applyAlignment="1" applyProtection="1">
      <alignment/>
      <protection locked="0"/>
    </xf>
    <xf numFmtId="0" fontId="74" fillId="0" borderId="10" xfId="0" applyFont="1" applyFill="1" applyBorder="1" applyAlignment="1" applyProtection="1">
      <alignment horizontal="right" vertical="top"/>
      <protection/>
    </xf>
    <xf numFmtId="49" fontId="74" fillId="0" borderId="10" xfId="0" applyNumberFormat="1" applyFont="1" applyFill="1" applyBorder="1" applyAlignment="1" applyProtection="1">
      <alignment horizontal="center" vertical="top"/>
      <protection/>
    </xf>
    <xf numFmtId="0" fontId="76" fillId="2" borderId="10" xfId="0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/>
      <protection/>
    </xf>
    <xf numFmtId="0" fontId="76" fillId="0" borderId="10" xfId="0" applyFont="1" applyFill="1" applyBorder="1" applyAlignment="1" applyProtection="1">
      <alignment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/>
      <protection/>
    </xf>
    <xf numFmtId="0" fontId="74" fillId="10" borderId="10" xfId="0" applyFont="1" applyFill="1" applyBorder="1" applyAlignment="1" applyProtection="1">
      <alignment vertical="top" wrapText="1"/>
      <protection/>
    </xf>
    <xf numFmtId="0" fontId="68" fillId="0" borderId="10" xfId="0" applyFont="1" applyBorder="1" applyAlignment="1">
      <alignment horizontal="right" vertical="top"/>
    </xf>
    <xf numFmtId="0" fontId="67" fillId="0" borderId="10" xfId="0" applyFont="1" applyBorder="1" applyAlignment="1">
      <alignment horizontal="right" vertical="top"/>
    </xf>
    <xf numFmtId="0" fontId="66" fillId="2" borderId="10" xfId="0" applyFont="1" applyFill="1" applyBorder="1" applyAlignment="1" applyProtection="1">
      <alignment horizontal="left" vertical="top"/>
      <protection locked="0"/>
    </xf>
    <xf numFmtId="0" fontId="68" fillId="2" borderId="10" xfId="0" applyFont="1" applyFill="1" applyBorder="1" applyAlignment="1" applyProtection="1">
      <alignment horizontal="left" vertical="top"/>
      <protection locked="0"/>
    </xf>
    <xf numFmtId="0" fontId="67" fillId="0" borderId="10" xfId="0" applyFont="1" applyBorder="1" applyAlignment="1">
      <alignment horizontal="left" vertical="top"/>
    </xf>
    <xf numFmtId="0" fontId="68" fillId="2" borderId="10" xfId="0" applyFont="1" applyFill="1" applyBorder="1" applyAlignment="1" applyProtection="1">
      <alignment horizontal="center"/>
      <protection locked="0"/>
    </xf>
    <xf numFmtId="0" fontId="67" fillId="0" borderId="14" xfId="0" applyFont="1" applyBorder="1" applyAlignment="1">
      <alignment horizontal="center"/>
    </xf>
    <xf numFmtId="0" fontId="76" fillId="0" borderId="0" xfId="0" applyFont="1" applyFill="1" applyAlignment="1">
      <alignment/>
    </xf>
    <xf numFmtId="0" fontId="0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 wrapText="1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wrapText="1"/>
    </xf>
    <xf numFmtId="0" fontId="74" fillId="2" borderId="10" xfId="0" applyFont="1" applyFill="1" applyBorder="1" applyAlignment="1" applyProtection="1">
      <alignment horizontal="right" vertical="top"/>
      <protection locked="0"/>
    </xf>
    <xf numFmtId="0" fontId="0" fillId="0" borderId="0" xfId="0" applyFont="1" applyAlignment="1">
      <alignment wrapText="1"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63" fillId="0" borderId="10" xfId="0" applyFont="1" applyFill="1" applyBorder="1" applyAlignment="1" applyProtection="1">
      <alignment horizontal="center" vertical="top" wrapText="1"/>
      <protection/>
    </xf>
    <xf numFmtId="0" fontId="67" fillId="0" borderId="12" xfId="0" applyFont="1" applyFill="1" applyBorder="1" applyAlignment="1" applyProtection="1">
      <alignment horizontal="center"/>
      <protection/>
    </xf>
    <xf numFmtId="0" fontId="74" fillId="0" borderId="10" xfId="0" applyFont="1" applyFill="1" applyBorder="1" applyAlignment="1" applyProtection="1">
      <alignment wrapText="1"/>
      <protection/>
    </xf>
    <xf numFmtId="49" fontId="74" fillId="0" borderId="10" xfId="0" applyNumberFormat="1" applyFont="1" applyFill="1" applyBorder="1" applyAlignment="1" applyProtection="1">
      <alignment vertical="top"/>
      <protection/>
    </xf>
    <xf numFmtId="0" fontId="74" fillId="34" borderId="10" xfId="0" applyFont="1" applyFill="1" applyBorder="1" applyAlignment="1" applyProtection="1">
      <alignment vertical="top" wrapText="1"/>
      <protection/>
    </xf>
    <xf numFmtId="0" fontId="59" fillId="0" borderId="10" xfId="0" applyFont="1" applyBorder="1" applyAlignment="1">
      <alignment horizontal="left"/>
    </xf>
    <xf numFmtId="0" fontId="67" fillId="0" borderId="21" xfId="0" applyFont="1" applyFill="1" applyBorder="1" applyAlignment="1" applyProtection="1">
      <alignment/>
      <protection/>
    </xf>
    <xf numFmtId="0" fontId="67" fillId="0" borderId="12" xfId="0" applyFont="1" applyFill="1" applyBorder="1" applyAlignment="1" applyProtection="1">
      <alignment/>
      <protection/>
    </xf>
    <xf numFmtId="0" fontId="77" fillId="0" borderId="21" xfId="0" applyFont="1" applyBorder="1" applyAlignment="1">
      <alignment/>
    </xf>
    <xf numFmtId="0" fontId="67" fillId="0" borderId="21" xfId="0" applyFont="1" applyBorder="1" applyAlignment="1">
      <alignment/>
    </xf>
    <xf numFmtId="0" fontId="67" fillId="0" borderId="12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12" xfId="0" applyFont="1" applyBorder="1" applyAlignment="1">
      <alignment/>
    </xf>
    <xf numFmtId="0" fontId="78" fillId="0" borderId="21" xfId="0" applyFont="1" applyBorder="1" applyAlignment="1">
      <alignment/>
    </xf>
    <xf numFmtId="0" fontId="78" fillId="0" borderId="12" xfId="0" applyFont="1" applyBorder="1" applyAlignment="1">
      <alignment/>
    </xf>
    <xf numFmtId="49" fontId="59" fillId="0" borderId="10" xfId="0" applyNumberFormat="1" applyFont="1" applyBorder="1" applyAlignment="1">
      <alignment horizontal="left"/>
    </xf>
    <xf numFmtId="0" fontId="66" fillId="0" borderId="10" xfId="0" applyFont="1" applyFill="1" applyBorder="1" applyAlignment="1" applyProtection="1">
      <alignment horizontal="center" textRotation="90"/>
      <protection/>
    </xf>
    <xf numFmtId="0" fontId="66" fillId="0" borderId="10" xfId="0" applyFont="1" applyFill="1" applyBorder="1" applyAlignment="1" applyProtection="1">
      <alignment horizontal="right" vertical="top"/>
      <protection/>
    </xf>
    <xf numFmtId="0" fontId="66" fillId="0" borderId="10" xfId="0" applyFont="1" applyFill="1" applyBorder="1" applyAlignment="1" applyProtection="1">
      <alignment vertical="top" wrapText="1"/>
      <protection/>
    </xf>
    <xf numFmtId="0" fontId="59" fillId="0" borderId="10" xfId="0" applyFont="1" applyFill="1" applyBorder="1" applyAlignment="1" applyProtection="1">
      <alignment horizontal="right" vertical="top" wrapText="1"/>
      <protection/>
    </xf>
    <xf numFmtId="0" fontId="68" fillId="0" borderId="10" xfId="0" applyFont="1" applyFill="1" applyBorder="1" applyAlignment="1" applyProtection="1">
      <alignment horizontal="right" vertical="top"/>
      <protection/>
    </xf>
    <xf numFmtId="0" fontId="66" fillId="0" borderId="10" xfId="0" applyFont="1" applyFill="1" applyBorder="1" applyAlignment="1" applyProtection="1">
      <alignment horizontal="left" vertical="top"/>
      <protection/>
    </xf>
    <xf numFmtId="0" fontId="66" fillId="2" borderId="10" xfId="0" applyFont="1" applyFill="1" applyBorder="1" applyAlignment="1" applyProtection="1">
      <alignment horizontal="left" vertical="top"/>
      <protection/>
    </xf>
    <xf numFmtId="0" fontId="66" fillId="0" borderId="10" xfId="0" applyFont="1" applyBorder="1" applyAlignment="1" applyProtection="1">
      <alignment horizontal="left"/>
      <protection/>
    </xf>
    <xf numFmtId="0" fontId="67" fillId="0" borderId="22" xfId="0" applyFont="1" applyFill="1" applyBorder="1" applyAlignment="1" applyProtection="1">
      <alignment horizontal="center" textRotation="90"/>
      <protection/>
    </xf>
    <xf numFmtId="0" fontId="67" fillId="0" borderId="23" xfId="0" applyFont="1" applyFill="1" applyBorder="1" applyAlignment="1" applyProtection="1">
      <alignment horizontal="center" textRotation="90"/>
      <protection/>
    </xf>
    <xf numFmtId="0" fontId="78" fillId="0" borderId="10" xfId="0" applyFont="1" applyFill="1" applyBorder="1" applyAlignment="1" applyProtection="1">
      <alignment horizontal="center" vertical="center"/>
      <protection/>
    </xf>
    <xf numFmtId="0" fontId="67" fillId="0" borderId="11" xfId="0" applyFont="1" applyFill="1" applyBorder="1" applyAlignment="1" applyProtection="1">
      <alignment horizontal="right"/>
      <protection/>
    </xf>
    <xf numFmtId="0" fontId="67" fillId="0" borderId="21" xfId="0" applyFont="1" applyFill="1" applyBorder="1" applyAlignment="1" applyProtection="1">
      <alignment horizontal="right"/>
      <protection/>
    </xf>
    <xf numFmtId="0" fontId="59" fillId="0" borderId="11" xfId="0" applyFont="1" applyFill="1" applyBorder="1" applyAlignment="1" applyProtection="1">
      <alignment horizontal="left" vertical="center" wrapText="1"/>
      <protection/>
    </xf>
    <xf numFmtId="0" fontId="59" fillId="0" borderId="21" xfId="0" applyFont="1" applyFill="1" applyBorder="1" applyAlignment="1" applyProtection="1">
      <alignment horizontal="left" vertical="center" wrapText="1"/>
      <protection/>
    </xf>
    <xf numFmtId="0" fontId="59" fillId="0" borderId="12" xfId="0" applyFont="1" applyFill="1" applyBorder="1" applyAlignment="1" applyProtection="1">
      <alignment horizontal="left" vertical="center" wrapText="1"/>
      <protection/>
    </xf>
    <xf numFmtId="0" fontId="78" fillId="0" borderId="11" xfId="0" applyFont="1" applyFill="1" applyBorder="1" applyAlignment="1" applyProtection="1">
      <alignment horizontal="left" vertical="top" wrapText="1"/>
      <protection/>
    </xf>
    <xf numFmtId="0" fontId="78" fillId="0" borderId="21" xfId="0" applyFont="1" applyFill="1" applyBorder="1" applyAlignment="1" applyProtection="1">
      <alignment horizontal="left" vertical="top" wrapText="1"/>
      <protection/>
    </xf>
    <xf numFmtId="0" fontId="78" fillId="0" borderId="12" xfId="0" applyFont="1" applyFill="1" applyBorder="1" applyAlignment="1" applyProtection="1">
      <alignment horizontal="left" vertical="top" wrapText="1"/>
      <protection/>
    </xf>
    <xf numFmtId="0" fontId="67" fillId="0" borderId="11" xfId="0" applyFont="1" applyFill="1" applyBorder="1" applyAlignment="1" applyProtection="1">
      <alignment horizontal="left" vertical="center"/>
      <protection/>
    </xf>
    <xf numFmtId="0" fontId="67" fillId="0" borderId="21" xfId="0" applyFont="1" applyFill="1" applyBorder="1" applyAlignment="1" applyProtection="1">
      <alignment horizontal="left" vertical="center"/>
      <protection/>
    </xf>
    <xf numFmtId="0" fontId="67" fillId="0" borderId="12" xfId="0" applyFont="1" applyFill="1" applyBorder="1" applyAlignment="1" applyProtection="1">
      <alignment horizontal="left" vertical="center"/>
      <protection/>
    </xf>
    <xf numFmtId="0" fontId="66" fillId="0" borderId="11" xfId="0" applyFont="1" applyFill="1" applyBorder="1" applyAlignment="1" applyProtection="1">
      <alignment horizontal="center" vertical="top" wrapText="1"/>
      <protection/>
    </xf>
    <xf numFmtId="0" fontId="66" fillId="0" borderId="21" xfId="0" applyFont="1" applyFill="1" applyBorder="1" applyAlignment="1" applyProtection="1">
      <alignment vertical="top"/>
      <protection/>
    </xf>
    <xf numFmtId="0" fontId="66" fillId="0" borderId="12" xfId="0" applyFont="1" applyFill="1" applyBorder="1" applyAlignment="1" applyProtection="1">
      <alignment vertical="top"/>
      <protection/>
    </xf>
    <xf numFmtId="0" fontId="67" fillId="0" borderId="11" xfId="0" applyFont="1" applyFill="1" applyBorder="1" applyAlignment="1" applyProtection="1">
      <alignment horizontal="center" vertical="center"/>
      <protection/>
    </xf>
    <xf numFmtId="0" fontId="67" fillId="0" borderId="21" xfId="0" applyFont="1" applyFill="1" applyBorder="1" applyAlignment="1" applyProtection="1">
      <alignment horizontal="center" vertical="center"/>
      <protection/>
    </xf>
    <xf numFmtId="0" fontId="67" fillId="0" borderId="12" xfId="0" applyFont="1" applyFill="1" applyBorder="1" applyAlignment="1" applyProtection="1">
      <alignment horizontal="center" vertical="center"/>
      <protection/>
    </xf>
    <xf numFmtId="0" fontId="67" fillId="2" borderId="11" xfId="0" applyFont="1" applyFill="1" applyBorder="1" applyAlignment="1" applyProtection="1">
      <alignment horizontal="center" vertical="center"/>
      <protection locked="0"/>
    </xf>
    <xf numFmtId="0" fontId="67" fillId="2" borderId="12" xfId="0" applyFont="1" applyFill="1" applyBorder="1" applyAlignment="1" applyProtection="1">
      <alignment horizontal="center" vertical="center"/>
      <protection locked="0"/>
    </xf>
    <xf numFmtId="0" fontId="67" fillId="2" borderId="21" xfId="0" applyFont="1" applyFill="1" applyBorder="1" applyAlignment="1" applyProtection="1">
      <alignment horizontal="center" vertical="center"/>
      <protection locked="0"/>
    </xf>
    <xf numFmtId="0" fontId="67" fillId="2" borderId="11" xfId="0" applyFont="1" applyFill="1" applyBorder="1" applyAlignment="1" applyProtection="1">
      <alignment horizontal="left" vertical="top"/>
      <protection locked="0"/>
    </xf>
    <xf numFmtId="0" fontId="67" fillId="2" borderId="21" xfId="0" applyFont="1" applyFill="1" applyBorder="1" applyAlignment="1" applyProtection="1">
      <alignment horizontal="left" vertical="top"/>
      <protection locked="0"/>
    </xf>
    <xf numFmtId="0" fontId="67" fillId="2" borderId="12" xfId="0" applyFont="1" applyFill="1" applyBorder="1" applyAlignment="1" applyProtection="1">
      <alignment horizontal="left" vertical="top"/>
      <protection locked="0"/>
    </xf>
    <xf numFmtId="0" fontId="59" fillId="0" borderId="11" xfId="0" applyFont="1" applyFill="1" applyBorder="1" applyAlignment="1" applyProtection="1">
      <alignment horizontal="center"/>
      <protection/>
    </xf>
    <xf numFmtId="0" fontId="59" fillId="0" borderId="21" xfId="0" applyFont="1" applyFill="1" applyBorder="1" applyAlignment="1" applyProtection="1">
      <alignment horizontal="center"/>
      <protection/>
    </xf>
    <xf numFmtId="0" fontId="59" fillId="0" borderId="12" xfId="0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 quotePrefix="1">
      <alignment horizontal="center"/>
      <protection/>
    </xf>
    <xf numFmtId="0" fontId="59" fillId="0" borderId="21" xfId="0" applyFont="1" applyFill="1" applyBorder="1" applyAlignment="1" applyProtection="1" quotePrefix="1">
      <alignment horizontal="center"/>
      <protection/>
    </xf>
    <xf numFmtId="0" fontId="59" fillId="0" borderId="12" xfId="0" applyFont="1" applyFill="1" applyBorder="1" applyAlignment="1" applyProtection="1" quotePrefix="1">
      <alignment horizontal="center"/>
      <protection/>
    </xf>
    <xf numFmtId="0" fontId="67" fillId="0" borderId="24" xfId="0" applyFont="1" applyFill="1" applyBorder="1" applyAlignment="1" applyProtection="1">
      <alignment horizontal="left" vertical="center"/>
      <protection/>
    </xf>
    <xf numFmtId="0" fontId="61" fillId="0" borderId="18" xfId="0" applyFont="1" applyBorder="1" applyAlignment="1">
      <alignment horizontal="left" vertical="center"/>
    </xf>
    <xf numFmtId="0" fontId="61" fillId="0" borderId="25" xfId="0" applyFont="1" applyBorder="1" applyAlignment="1">
      <alignment horizontal="left" vertical="center"/>
    </xf>
    <xf numFmtId="0" fontId="61" fillId="0" borderId="26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67" fillId="0" borderId="10" xfId="0" applyFont="1" applyFill="1" applyBorder="1" applyAlignment="1" applyProtection="1">
      <alignment horizontal="center"/>
      <protection/>
    </xf>
    <xf numFmtId="0" fontId="78" fillId="0" borderId="22" xfId="0" applyFont="1" applyFill="1" applyBorder="1" applyAlignment="1" applyProtection="1">
      <alignment horizontal="center" vertical="center" wrapText="1"/>
      <protection/>
    </xf>
    <xf numFmtId="0" fontId="78" fillId="0" borderId="29" xfId="0" applyFont="1" applyFill="1" applyBorder="1" applyAlignment="1" applyProtection="1">
      <alignment horizontal="center" vertical="center" wrapText="1"/>
      <protection/>
    </xf>
    <xf numFmtId="0" fontId="78" fillId="0" borderId="23" xfId="0" applyFont="1" applyFill="1" applyBorder="1" applyAlignment="1" applyProtection="1">
      <alignment horizontal="center" vertical="center" wrapText="1"/>
      <protection/>
    </xf>
    <xf numFmtId="0" fontId="66" fillId="0" borderId="22" xfId="0" applyFont="1" applyFill="1" applyBorder="1" applyAlignment="1" applyProtection="1">
      <alignment horizontal="center" vertical="center" wrapText="1"/>
      <protection/>
    </xf>
    <xf numFmtId="0" fontId="66" fillId="0" borderId="29" xfId="0" applyFont="1" applyFill="1" applyBorder="1" applyAlignment="1" applyProtection="1">
      <alignment horizontal="center" vertical="center" wrapText="1"/>
      <protection/>
    </xf>
    <xf numFmtId="0" fontId="66" fillId="0" borderId="23" xfId="0" applyFont="1" applyFill="1" applyBorder="1" applyAlignment="1" applyProtection="1">
      <alignment horizontal="center" vertical="center" wrapText="1"/>
      <protection/>
    </xf>
    <xf numFmtId="0" fontId="67" fillId="0" borderId="22" xfId="0" applyFont="1" applyFill="1" applyBorder="1" applyAlignment="1" applyProtection="1">
      <alignment horizontal="center" textRotation="90" wrapText="1"/>
      <protection/>
    </xf>
    <xf numFmtId="0" fontId="67" fillId="0" borderId="23" xfId="0" applyFont="1" applyFill="1" applyBorder="1" applyAlignment="1" applyProtection="1">
      <alignment horizontal="center" textRotation="90" wrapText="1"/>
      <protection/>
    </xf>
    <xf numFmtId="0" fontId="67" fillId="0" borderId="29" xfId="0" applyFont="1" applyFill="1" applyBorder="1" applyAlignment="1" applyProtection="1">
      <alignment horizontal="center" textRotation="90"/>
      <protection/>
    </xf>
    <xf numFmtId="0" fontId="59" fillId="0" borderId="10" xfId="0" applyFont="1" applyFill="1" applyBorder="1" applyAlignment="1" applyProtection="1">
      <alignment horizontal="left" vertical="center"/>
      <protection/>
    </xf>
    <xf numFmtId="0" fontId="67" fillId="0" borderId="11" xfId="0" applyFont="1" applyFill="1" applyBorder="1" applyAlignment="1" applyProtection="1">
      <alignment horizontal="center" vertical="center" wrapText="1"/>
      <protection/>
    </xf>
    <xf numFmtId="0" fontId="67" fillId="0" borderId="21" xfId="0" applyFont="1" applyFill="1" applyBorder="1" applyAlignment="1" applyProtection="1">
      <alignment horizontal="center" vertical="center" wrapText="1"/>
      <protection/>
    </xf>
    <xf numFmtId="0" fontId="67" fillId="0" borderId="12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horizontal="left" vertical="center"/>
      <protection/>
    </xf>
    <xf numFmtId="0" fontId="59" fillId="0" borderId="21" xfId="0" applyFont="1" applyFill="1" applyBorder="1" applyAlignment="1" applyProtection="1">
      <alignment horizontal="left" vertical="center"/>
      <protection/>
    </xf>
    <xf numFmtId="0" fontId="59" fillId="0" borderId="12" xfId="0" applyFont="1" applyFill="1" applyBorder="1" applyAlignment="1" applyProtection="1">
      <alignment horizontal="left" vertical="center"/>
      <protection/>
    </xf>
    <xf numFmtId="0" fontId="66" fillId="0" borderId="22" xfId="0" applyFont="1" applyFill="1" applyBorder="1" applyAlignment="1" applyProtection="1">
      <alignment horizontal="center" textRotation="90" wrapText="1"/>
      <protection/>
    </xf>
    <xf numFmtId="0" fontId="68" fillId="0" borderId="23" xfId="0" applyFont="1" applyBorder="1" applyAlignment="1">
      <alignment wrapText="1"/>
    </xf>
    <xf numFmtId="0" fontId="66" fillId="0" borderId="24" xfId="0" applyFont="1" applyFill="1" applyBorder="1" applyAlignment="1" applyProtection="1">
      <alignment horizontal="center" wrapText="1"/>
      <protection/>
    </xf>
    <xf numFmtId="0" fontId="66" fillId="0" borderId="18" xfId="0" applyFont="1" applyFill="1" applyBorder="1" applyAlignment="1" applyProtection="1">
      <alignment horizontal="center" wrapText="1"/>
      <protection/>
    </xf>
    <xf numFmtId="0" fontId="66" fillId="0" borderId="23" xfId="0" applyFont="1" applyFill="1" applyBorder="1" applyAlignment="1" applyProtection="1">
      <alignment horizontal="center" textRotation="90" wrapText="1"/>
      <protection/>
    </xf>
    <xf numFmtId="0" fontId="29" fillId="0" borderId="22" xfId="0" applyFont="1" applyFill="1" applyBorder="1" applyAlignment="1" applyProtection="1">
      <alignment horizontal="center" textRotation="90" wrapText="1"/>
      <protection/>
    </xf>
    <xf numFmtId="0" fontId="29" fillId="0" borderId="23" xfId="0" applyFont="1" applyFill="1" applyBorder="1" applyAlignment="1" applyProtection="1">
      <alignment horizontal="center" textRotation="90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>
      <alignment horizontal="left" vertical="top"/>
    </xf>
    <xf numFmtId="0" fontId="59" fillId="0" borderId="10" xfId="0" applyFont="1" applyBorder="1" applyAlignment="1">
      <alignment horizontal="left"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 vertical="center"/>
    </xf>
    <xf numFmtId="0" fontId="77" fillId="0" borderId="11" xfId="0" applyFont="1" applyBorder="1" applyAlignment="1">
      <alignment horizontal="right"/>
    </xf>
    <xf numFmtId="0" fontId="77" fillId="0" borderId="21" xfId="0" applyFont="1" applyBorder="1" applyAlignment="1">
      <alignment horizontal="right"/>
    </xf>
    <xf numFmtId="0" fontId="59" fillId="0" borderId="10" xfId="0" applyFont="1" applyBorder="1" applyAlignment="1">
      <alignment horizontal="left" vertical="top" wrapText="1"/>
    </xf>
    <xf numFmtId="0" fontId="71" fillId="0" borderId="10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right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7" fillId="0" borderId="11" xfId="0" applyFont="1" applyBorder="1" applyAlignment="1">
      <alignment horizontal="right"/>
    </xf>
    <xf numFmtId="0" fontId="67" fillId="0" borderId="21" xfId="0" applyFont="1" applyBorder="1" applyAlignment="1">
      <alignment horizontal="right"/>
    </xf>
    <xf numFmtId="0" fontId="66" fillId="0" borderId="11" xfId="0" applyFont="1" applyBorder="1" applyAlignment="1" applyProtection="1">
      <alignment horizontal="left" wrapText="1"/>
      <protection/>
    </xf>
    <xf numFmtId="0" fontId="66" fillId="0" borderId="21" xfId="0" applyFont="1" applyBorder="1" applyAlignment="1" applyProtection="1">
      <alignment horizontal="left" wrapText="1"/>
      <protection/>
    </xf>
    <xf numFmtId="0" fontId="66" fillId="0" borderId="12" xfId="0" applyFont="1" applyBorder="1" applyAlignment="1" applyProtection="1">
      <alignment horizontal="left" wrapText="1"/>
      <protection/>
    </xf>
    <xf numFmtId="0" fontId="66" fillId="0" borderId="11" xfId="0" applyFont="1" applyBorder="1" applyAlignment="1" applyProtection="1">
      <alignment horizontal="left" vertical="top"/>
      <protection/>
    </xf>
    <xf numFmtId="0" fontId="66" fillId="0" borderId="21" xfId="0" applyFont="1" applyBorder="1" applyAlignment="1" applyProtection="1">
      <alignment horizontal="left" vertical="top"/>
      <protection/>
    </xf>
    <xf numFmtId="0" fontId="66" fillId="0" borderId="12" xfId="0" applyFont="1" applyBorder="1" applyAlignment="1" applyProtection="1">
      <alignment horizontal="left" vertical="top"/>
      <protection/>
    </xf>
    <xf numFmtId="0" fontId="66" fillId="0" borderId="11" xfId="0" applyFont="1" applyBorder="1" applyAlignment="1" applyProtection="1">
      <alignment horizontal="left"/>
      <protection/>
    </xf>
    <xf numFmtId="0" fontId="66" fillId="0" borderId="21" xfId="0" applyFont="1" applyBorder="1" applyAlignment="1" applyProtection="1">
      <alignment horizontal="left"/>
      <protection/>
    </xf>
    <xf numFmtId="0" fontId="66" fillId="0" borderId="10" xfId="0" applyFont="1" applyBorder="1" applyAlignment="1" applyProtection="1">
      <alignment horizontal="left"/>
      <protection/>
    </xf>
    <xf numFmtId="0" fontId="67" fillId="0" borderId="11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59" fillId="0" borderId="11" xfId="0" applyFont="1" applyBorder="1" applyAlignment="1" applyProtection="1">
      <alignment horizontal="left"/>
      <protection/>
    </xf>
    <xf numFmtId="0" fontId="59" fillId="0" borderId="21" xfId="0" applyFont="1" applyBorder="1" applyAlignment="1" applyProtection="1">
      <alignment horizontal="left"/>
      <protection/>
    </xf>
    <xf numFmtId="0" fontId="59" fillId="0" borderId="12" xfId="0" applyFont="1" applyBorder="1" applyAlignment="1" applyProtection="1">
      <alignment horizontal="left"/>
      <protection/>
    </xf>
    <xf numFmtId="0" fontId="59" fillId="0" borderId="24" xfId="0" applyFont="1" applyBorder="1" applyAlignment="1" applyProtection="1">
      <alignment horizontal="left" vertical="center" wrapText="1"/>
      <protection/>
    </xf>
    <xf numFmtId="0" fontId="59" fillId="0" borderId="18" xfId="0" applyFont="1" applyBorder="1" applyAlignment="1" applyProtection="1">
      <alignment horizontal="left" vertical="center" wrapText="1"/>
      <protection/>
    </xf>
    <xf numFmtId="0" fontId="59" fillId="0" borderId="25" xfId="0" applyFont="1" applyBorder="1" applyAlignment="1" applyProtection="1">
      <alignment horizontal="left" vertical="center" wrapText="1"/>
      <protection/>
    </xf>
    <xf numFmtId="0" fontId="59" fillId="0" borderId="26" xfId="0" applyFont="1" applyBorder="1" applyAlignment="1" applyProtection="1">
      <alignment horizontal="left" vertical="center" wrapText="1"/>
      <protection/>
    </xf>
    <xf numFmtId="0" fontId="59" fillId="0" borderId="27" xfId="0" applyFont="1" applyBorder="1" applyAlignment="1" applyProtection="1">
      <alignment horizontal="left" vertical="center" wrapText="1"/>
      <protection/>
    </xf>
    <xf numFmtId="0" fontId="59" fillId="0" borderId="28" xfId="0" applyFont="1" applyBorder="1" applyAlignment="1" applyProtection="1">
      <alignment horizontal="left" vertical="center" wrapText="1"/>
      <protection/>
    </xf>
    <xf numFmtId="0" fontId="67" fillId="0" borderId="11" xfId="0" applyFont="1" applyBorder="1" applyAlignment="1" applyProtection="1">
      <alignment horizontal="center"/>
      <protection/>
    </xf>
    <xf numFmtId="0" fontId="67" fillId="0" borderId="21" xfId="0" applyFont="1" applyBorder="1" applyAlignment="1" applyProtection="1">
      <alignment horizontal="center"/>
      <protection/>
    </xf>
    <xf numFmtId="0" fontId="67" fillId="0" borderId="12" xfId="0" applyFont="1" applyBorder="1" applyAlignment="1" applyProtection="1">
      <alignment horizontal="center"/>
      <protection/>
    </xf>
    <xf numFmtId="0" fontId="59" fillId="0" borderId="11" xfId="0" applyFont="1" applyBorder="1" applyAlignment="1" applyProtection="1">
      <alignment horizontal="center"/>
      <protection/>
    </xf>
    <xf numFmtId="0" fontId="59" fillId="0" borderId="12" xfId="0" applyFont="1" applyBorder="1" applyAlignment="1" applyProtection="1">
      <alignment horizontal="center"/>
      <protection/>
    </xf>
    <xf numFmtId="0" fontId="59" fillId="0" borderId="11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7" fillId="0" borderId="10" xfId="0" applyFont="1" applyBorder="1" applyAlignment="1" applyProtection="1">
      <alignment horizontal="center"/>
      <protection/>
    </xf>
    <xf numFmtId="0" fontId="59" fillId="0" borderId="24" xfId="0" applyFont="1" applyBorder="1" applyAlignment="1" applyProtection="1">
      <alignment horizontal="left" vertical="center"/>
      <protection/>
    </xf>
    <xf numFmtId="0" fontId="59" fillId="0" borderId="18" xfId="0" applyFont="1" applyBorder="1" applyAlignment="1" applyProtection="1">
      <alignment horizontal="left" vertical="center"/>
      <protection/>
    </xf>
    <xf numFmtId="0" fontId="59" fillId="0" borderId="25" xfId="0" applyFont="1" applyBorder="1" applyAlignment="1" applyProtection="1">
      <alignment horizontal="left" vertical="center"/>
      <protection/>
    </xf>
    <xf numFmtId="0" fontId="59" fillId="0" borderId="26" xfId="0" applyFont="1" applyBorder="1" applyAlignment="1" applyProtection="1">
      <alignment horizontal="left" vertical="center"/>
      <protection/>
    </xf>
    <xf numFmtId="0" fontId="59" fillId="0" borderId="27" xfId="0" applyFont="1" applyBorder="1" applyAlignment="1" applyProtection="1">
      <alignment horizontal="left" vertical="center"/>
      <protection/>
    </xf>
    <xf numFmtId="0" fontId="59" fillId="0" borderId="28" xfId="0" applyFont="1" applyBorder="1" applyAlignment="1" applyProtection="1">
      <alignment horizontal="left" vertical="center"/>
      <protection/>
    </xf>
    <xf numFmtId="0" fontId="71" fillId="0" borderId="11" xfId="0" applyFont="1" applyBorder="1" applyAlignment="1" applyProtection="1">
      <alignment horizontal="center"/>
      <protection/>
    </xf>
    <xf numFmtId="0" fontId="71" fillId="0" borderId="25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6" fillId="0" borderId="10" xfId="0" applyFont="1" applyBorder="1" applyAlignment="1" applyProtection="1">
      <alignment horizontal="center" vertical="center"/>
      <protection/>
    </xf>
    <xf numFmtId="0" fontId="66" fillId="0" borderId="22" xfId="0" applyFont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66" fillId="0" borderId="11" xfId="0" applyFont="1" applyBorder="1" applyAlignment="1" applyProtection="1">
      <alignment horizontal="center" vertical="center"/>
      <protection/>
    </xf>
    <xf numFmtId="0" fontId="66" fillId="0" borderId="21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right"/>
      <protection/>
    </xf>
    <xf numFmtId="0" fontId="59" fillId="0" borderId="21" xfId="0" applyFont="1" applyBorder="1" applyAlignment="1" applyProtection="1">
      <alignment horizontal="right"/>
      <protection/>
    </xf>
    <xf numFmtId="0" fontId="59" fillId="0" borderId="12" xfId="0" applyFont="1" applyBorder="1" applyAlignment="1" applyProtection="1">
      <alignment horizontal="right"/>
      <protection/>
    </xf>
    <xf numFmtId="0" fontId="77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59" fillId="0" borderId="11" xfId="0" applyFont="1" applyBorder="1" applyAlignment="1">
      <alignment horizontal="left" wrapText="1"/>
    </xf>
    <xf numFmtId="0" fontId="59" fillId="0" borderId="21" xfId="0" applyFont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  <xf numFmtId="0" fontId="66" fillId="0" borderId="11" xfId="0" applyFont="1" applyBorder="1" applyAlignment="1" applyProtection="1">
      <alignment horizontal="left" vertical="top" wrapText="1"/>
      <protection/>
    </xf>
    <xf numFmtId="0" fontId="66" fillId="0" borderId="21" xfId="0" applyFont="1" applyBorder="1" applyAlignment="1" applyProtection="1">
      <alignment horizontal="left" vertical="top" wrapText="1"/>
      <protection/>
    </xf>
    <xf numFmtId="0" fontId="66" fillId="0" borderId="12" xfId="0" applyFont="1" applyBorder="1" applyAlignment="1" applyProtection="1">
      <alignment horizontal="left" vertical="top" wrapText="1"/>
      <protection/>
    </xf>
    <xf numFmtId="0" fontId="66" fillId="0" borderId="11" xfId="0" applyFont="1" applyBorder="1" applyAlignment="1" applyProtection="1">
      <alignment horizontal="center"/>
      <protection/>
    </xf>
    <xf numFmtId="0" fontId="66" fillId="0" borderId="12" xfId="0" applyFont="1" applyBorder="1" applyAlignment="1" applyProtection="1">
      <alignment horizontal="center"/>
      <protection/>
    </xf>
    <xf numFmtId="0" fontId="67" fillId="0" borderId="10" xfId="0" applyFont="1" applyBorder="1" applyAlignment="1">
      <alignment horizontal="right"/>
    </xf>
    <xf numFmtId="0" fontId="67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right"/>
    </xf>
    <xf numFmtId="0" fontId="59" fillId="0" borderId="21" xfId="0" applyFont="1" applyBorder="1" applyAlignment="1">
      <alignment horizontal="right"/>
    </xf>
    <xf numFmtId="0" fontId="66" fillId="0" borderId="24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/>
    </xf>
    <xf numFmtId="0" fontId="66" fillId="0" borderId="25" xfId="0" applyFont="1" applyBorder="1" applyAlignment="1">
      <alignment horizontal="left" vertical="center"/>
    </xf>
    <xf numFmtId="0" fontId="66" fillId="0" borderId="26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66" fillId="0" borderId="28" xfId="0" applyFont="1" applyBorder="1" applyAlignment="1">
      <alignment horizontal="left" vertical="center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Border="1" applyAlignment="1">
      <alignment horizontal="left"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right" vertical="center"/>
      <protection/>
    </xf>
    <xf numFmtId="0" fontId="64" fillId="0" borderId="10" xfId="0" applyFont="1" applyFill="1" applyBorder="1" applyAlignment="1" applyProtection="1">
      <alignment horizontal="left" vertical="center" wrapText="1"/>
      <protection/>
    </xf>
    <xf numFmtId="0" fontId="66" fillId="0" borderId="11" xfId="0" applyFont="1" applyBorder="1" applyAlignment="1">
      <alignment horizontal="left"/>
    </xf>
    <xf numFmtId="0" fontId="66" fillId="0" borderId="21" xfId="0" applyFont="1" applyBorder="1" applyAlignment="1">
      <alignment horizontal="left"/>
    </xf>
    <xf numFmtId="0" fontId="66" fillId="0" borderId="12" xfId="0" applyFont="1" applyBorder="1" applyAlignment="1">
      <alignment horizontal="left"/>
    </xf>
    <xf numFmtId="0" fontId="75" fillId="0" borderId="10" xfId="0" applyFont="1" applyFill="1" applyBorder="1" applyAlignment="1" applyProtection="1" quotePrefix="1">
      <alignment horizontal="center" wrapText="1"/>
      <protection/>
    </xf>
    <xf numFmtId="0" fontId="64" fillId="0" borderId="10" xfId="0" applyFont="1" applyFill="1" applyBorder="1" applyAlignment="1" applyProtection="1">
      <alignment horizontal="center"/>
      <protection/>
    </xf>
    <xf numFmtId="0" fontId="62" fillId="0" borderId="18" xfId="0" applyFont="1" applyFill="1" applyBorder="1" applyAlignment="1" applyProtection="1">
      <alignment horizontal="center"/>
      <protection/>
    </xf>
    <xf numFmtId="0" fontId="66" fillId="0" borderId="10" xfId="0" applyFont="1" applyFill="1" applyBorder="1" applyAlignment="1" applyProtection="1">
      <alignment horizontal="left" vertical="center"/>
      <protection/>
    </xf>
    <xf numFmtId="0" fontId="75" fillId="0" borderId="10" xfId="0" applyFont="1" applyFill="1" applyBorder="1" applyAlignment="1" applyProtection="1" quotePrefix="1">
      <alignment horizontal="center" vertical="center" wrapText="1"/>
      <protection/>
    </xf>
    <xf numFmtId="0" fontId="75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62" fillId="0" borderId="21" xfId="0" applyFont="1" applyFill="1" applyBorder="1" applyAlignment="1" applyProtection="1">
      <alignment horizontal="center" vertical="center" wrapText="1"/>
      <protection/>
    </xf>
    <xf numFmtId="0" fontId="62" fillId="0" borderId="12" xfId="0" applyFont="1" applyFill="1" applyBorder="1" applyAlignment="1" applyProtection="1">
      <alignment horizontal="center" vertical="center" wrapText="1"/>
      <protection/>
    </xf>
    <xf numFmtId="0" fontId="75" fillId="0" borderId="11" xfId="0" applyFont="1" applyFill="1" applyBorder="1" applyAlignment="1" applyProtection="1" quotePrefix="1">
      <alignment horizontal="center" wrapText="1"/>
      <protection/>
    </xf>
    <xf numFmtId="0" fontId="75" fillId="0" borderId="21" xfId="0" applyFont="1" applyFill="1" applyBorder="1" applyAlignment="1" applyProtection="1" quotePrefix="1">
      <alignment horizontal="center" wrapText="1"/>
      <protection/>
    </xf>
    <xf numFmtId="0" fontId="75" fillId="0" borderId="12" xfId="0" applyFont="1" applyFill="1" applyBorder="1" applyAlignment="1" applyProtection="1" quotePrefix="1">
      <alignment horizontal="center" wrapText="1"/>
      <protection/>
    </xf>
    <xf numFmtId="0" fontId="66" fillId="0" borderId="10" xfId="0" applyFont="1" applyFill="1" applyBorder="1" applyAlignment="1" applyProtection="1">
      <alignment horizontal="center"/>
      <protection/>
    </xf>
    <xf numFmtId="0" fontId="62" fillId="0" borderId="24" xfId="0" applyFont="1" applyFill="1" applyBorder="1" applyAlignment="1" applyProtection="1">
      <alignment horizontal="center"/>
      <protection/>
    </xf>
    <xf numFmtId="0" fontId="62" fillId="0" borderId="25" xfId="0" applyFont="1" applyFill="1" applyBorder="1" applyAlignment="1" applyProtection="1">
      <alignment horizontal="center"/>
      <protection/>
    </xf>
    <xf numFmtId="0" fontId="62" fillId="0" borderId="26" xfId="0" applyFont="1" applyFill="1" applyBorder="1" applyAlignment="1" applyProtection="1">
      <alignment horizontal="center"/>
      <protection/>
    </xf>
    <xf numFmtId="0" fontId="62" fillId="0" borderId="27" xfId="0" applyFont="1" applyFill="1" applyBorder="1" applyAlignment="1" applyProtection="1">
      <alignment horizontal="center"/>
      <protection/>
    </xf>
    <xf numFmtId="0" fontId="62" fillId="0" borderId="28" xfId="0" applyFont="1" applyFill="1" applyBorder="1" applyAlignment="1" applyProtection="1">
      <alignment horizontal="center"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64" fillId="0" borderId="11" xfId="0" applyFont="1" applyFill="1" applyBorder="1" applyAlignment="1" applyProtection="1">
      <alignment horizontal="center"/>
      <protection/>
    </xf>
    <xf numFmtId="0" fontId="64" fillId="0" borderId="21" xfId="0" applyFont="1" applyFill="1" applyBorder="1" applyAlignment="1" applyProtection="1">
      <alignment horizontal="center"/>
      <protection/>
    </xf>
    <xf numFmtId="0" fontId="64" fillId="0" borderId="12" xfId="0" applyFont="1" applyFill="1" applyBorder="1" applyAlignment="1" applyProtection="1">
      <alignment horizontal="center"/>
      <protection/>
    </xf>
    <xf numFmtId="0" fontId="62" fillId="0" borderId="11" xfId="0" applyFont="1" applyFill="1" applyBorder="1" applyAlignment="1" applyProtection="1">
      <alignment horizontal="right"/>
      <protection/>
    </xf>
    <xf numFmtId="0" fontId="62" fillId="0" borderId="21" xfId="0" applyFont="1" applyFill="1" applyBorder="1" applyAlignment="1" applyProtection="1">
      <alignment horizontal="right"/>
      <protection/>
    </xf>
    <xf numFmtId="0" fontId="62" fillId="0" borderId="12" xfId="0" applyFont="1" applyFill="1" applyBorder="1" applyAlignment="1" applyProtection="1">
      <alignment horizontal="right"/>
      <protection/>
    </xf>
    <xf numFmtId="0" fontId="62" fillId="0" borderId="10" xfId="0" applyFont="1" applyFill="1" applyBorder="1" applyAlignment="1" applyProtection="1">
      <alignment horizontal="center"/>
      <protection/>
    </xf>
    <xf numFmtId="0" fontId="62" fillId="0" borderId="11" xfId="0" applyFont="1" applyFill="1" applyBorder="1" applyAlignment="1" applyProtection="1">
      <alignment horizontal="center"/>
      <protection/>
    </xf>
    <xf numFmtId="0" fontId="62" fillId="0" borderId="12" xfId="0" applyFont="1" applyFill="1" applyBorder="1" applyAlignment="1" applyProtection="1">
      <alignment horizontal="center"/>
      <protection/>
    </xf>
    <xf numFmtId="0" fontId="71" fillId="0" borderId="11" xfId="0" applyFont="1" applyBorder="1" applyAlignment="1" quotePrefix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1" xfId="0" applyFont="1" applyFill="1" applyBorder="1" applyAlignment="1" applyProtection="1" quotePrefix="1">
      <alignment horizontal="center" vertical="center" wrapText="1"/>
      <protection/>
    </xf>
    <xf numFmtId="0" fontId="71" fillId="0" borderId="30" xfId="0" applyFont="1" applyFill="1" applyBorder="1" applyAlignment="1" applyProtection="1">
      <alignment horizontal="center" vertical="center" wrapText="1"/>
      <protection/>
    </xf>
    <xf numFmtId="0" fontId="68" fillId="2" borderId="10" xfId="0" applyFont="1" applyFill="1" applyBorder="1" applyAlignment="1" applyProtection="1">
      <alignment horizontal="center"/>
      <protection locked="0"/>
    </xf>
    <xf numFmtId="0" fontId="68" fillId="2" borderId="16" xfId="0" applyFont="1" applyFill="1" applyBorder="1" applyAlignment="1" applyProtection="1">
      <alignment horizontal="center"/>
      <protection locked="0"/>
    </xf>
    <xf numFmtId="0" fontId="59" fillId="0" borderId="31" xfId="0" applyFont="1" applyBorder="1" applyAlignment="1">
      <alignment horizontal="left" vertical="top"/>
    </xf>
    <xf numFmtId="0" fontId="59" fillId="0" borderId="21" xfId="0" applyFont="1" applyBorder="1" applyAlignment="1">
      <alignment horizontal="left" vertical="top"/>
    </xf>
    <xf numFmtId="0" fontId="59" fillId="0" borderId="12" xfId="0" applyFont="1" applyBorder="1" applyAlignment="1">
      <alignment horizontal="left" vertical="top"/>
    </xf>
    <xf numFmtId="0" fontId="59" fillId="0" borderId="11" xfId="0" applyFont="1" applyBorder="1" applyAlignment="1">
      <alignment horizontal="left" vertical="top"/>
    </xf>
    <xf numFmtId="0" fontId="59" fillId="0" borderId="30" xfId="0" applyFont="1" applyBorder="1" applyAlignment="1">
      <alignment horizontal="left" vertical="top"/>
    </xf>
    <xf numFmtId="0" fontId="59" fillId="0" borderId="24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/>
    </xf>
    <xf numFmtId="0" fontId="59" fillId="0" borderId="27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59" fillId="0" borderId="15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31" xfId="0" applyFont="1" applyBorder="1" applyAlignment="1">
      <alignment horizontal="left" wrapText="1"/>
    </xf>
    <xf numFmtId="0" fontId="68" fillId="0" borderId="10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2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14" xfId="0" applyFont="1" applyBorder="1" applyAlignment="1">
      <alignment horizontal="right"/>
    </xf>
    <xf numFmtId="0" fontId="78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8" fillId="2" borderId="10" xfId="0" applyFont="1" applyFill="1" applyBorder="1" applyAlignment="1" applyProtection="1">
      <alignment horizontal="center" vertical="center"/>
      <protection locked="0"/>
    </xf>
    <xf numFmtId="0" fontId="68" fillId="2" borderId="16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78" fillId="0" borderId="36" xfId="0" applyFont="1" applyBorder="1" applyAlignment="1">
      <alignment horizontal="center"/>
    </xf>
    <xf numFmtId="0" fontId="78" fillId="0" borderId="37" xfId="0" applyFont="1" applyBorder="1" applyAlignment="1">
      <alignment horizontal="center"/>
    </xf>
    <xf numFmtId="0" fontId="78" fillId="0" borderId="38" xfId="0" applyFont="1" applyBorder="1" applyAlignment="1">
      <alignment horizontal="center"/>
    </xf>
    <xf numFmtId="0" fontId="66" fillId="0" borderId="16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left" wrapText="1"/>
    </xf>
    <xf numFmtId="0" fontId="59" fillId="0" borderId="21" xfId="0" applyFont="1" applyFill="1" applyBorder="1" applyAlignment="1">
      <alignment horizontal="left" wrapText="1"/>
    </xf>
    <xf numFmtId="0" fontId="59" fillId="0" borderId="12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 applyProtection="1">
      <alignment horizontal="center"/>
      <protection locked="0"/>
    </xf>
    <xf numFmtId="0" fontId="59" fillId="1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right"/>
    </xf>
    <xf numFmtId="0" fontId="67" fillId="0" borderId="10" xfId="0" applyFont="1" applyFill="1" applyBorder="1" applyAlignment="1">
      <alignment horizontal="right" wrapText="1"/>
    </xf>
    <xf numFmtId="0" fontId="79" fillId="0" borderId="0" xfId="52" applyFont="1" applyAlignment="1" applyProtection="1">
      <alignment horizontal="center"/>
      <protection locked="0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top"/>
    </xf>
    <xf numFmtId="0" fontId="59" fillId="0" borderId="24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left" vertical="center"/>
    </xf>
    <xf numFmtId="0" fontId="59" fillId="0" borderId="25" xfId="0" applyFont="1" applyFill="1" applyBorder="1" applyAlignment="1">
      <alignment horizontal="left" vertical="center"/>
    </xf>
    <xf numFmtId="0" fontId="59" fillId="0" borderId="26" xfId="0" applyFont="1" applyFill="1" applyBorder="1" applyAlignment="1">
      <alignment horizontal="left" vertical="center"/>
    </xf>
    <xf numFmtId="0" fontId="59" fillId="0" borderId="27" xfId="0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top"/>
    </xf>
    <xf numFmtId="0" fontId="59" fillId="0" borderId="21" xfId="0" applyFont="1" applyFill="1" applyBorder="1" applyAlignment="1">
      <alignment horizontal="left" vertical="top"/>
    </xf>
    <xf numFmtId="0" fontId="59" fillId="0" borderId="12" xfId="0" applyFont="1" applyFill="1" applyBorder="1" applyAlignment="1">
      <alignment horizontal="left" vertical="top"/>
    </xf>
    <xf numFmtId="0" fontId="59" fillId="0" borderId="11" xfId="0" applyFont="1" applyFill="1" applyBorder="1" applyAlignment="1">
      <alignment horizontal="left"/>
    </xf>
    <xf numFmtId="0" fontId="59" fillId="0" borderId="21" xfId="0" applyFont="1" applyFill="1" applyBorder="1" applyAlignment="1">
      <alignment horizontal="left"/>
    </xf>
    <xf numFmtId="0" fontId="59" fillId="0" borderId="12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67" fillId="0" borderId="11" xfId="0" applyFont="1" applyBorder="1" applyAlignment="1">
      <alignment horizontal="left"/>
    </xf>
    <xf numFmtId="0" fontId="67" fillId="0" borderId="21" xfId="0" applyFont="1" applyBorder="1" applyAlignment="1">
      <alignment horizontal="left"/>
    </xf>
    <xf numFmtId="0" fontId="67" fillId="0" borderId="12" xfId="0" applyFont="1" applyBorder="1" applyAlignment="1">
      <alignment horizontal="left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11" xfId="0" applyFont="1" applyBorder="1" applyAlignment="1">
      <alignment horizontal="right"/>
    </xf>
    <xf numFmtId="0" fontId="78" fillId="0" borderId="21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78" fillId="0" borderId="24" xfId="0" applyFont="1" applyBorder="1" applyAlignment="1">
      <alignment horizontal="left" vertical="center"/>
    </xf>
    <xf numFmtId="0" fontId="78" fillId="0" borderId="18" xfId="0" applyFont="1" applyBorder="1" applyAlignment="1">
      <alignment horizontal="left" vertical="center"/>
    </xf>
    <xf numFmtId="0" fontId="78" fillId="0" borderId="25" xfId="0" applyFont="1" applyBorder="1" applyAlignment="1">
      <alignment horizontal="left" vertical="center"/>
    </xf>
    <xf numFmtId="0" fontId="78" fillId="0" borderId="26" xfId="0" applyFont="1" applyBorder="1" applyAlignment="1">
      <alignment horizontal="left" vertical="center"/>
    </xf>
    <xf numFmtId="0" fontId="78" fillId="0" borderId="27" xfId="0" applyFont="1" applyBorder="1" applyAlignment="1">
      <alignment horizontal="left" vertical="center"/>
    </xf>
    <xf numFmtId="0" fontId="78" fillId="0" borderId="28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66"/>
  <sheetViews>
    <sheetView showZeros="0" tabSelected="1" view="pageBreakPreview" zoomScale="89" zoomScaleSheetLayoutView="89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6" sqref="G6:M6"/>
    </sheetView>
  </sheetViews>
  <sheetFormatPr defaultColWidth="9.140625" defaultRowHeight="15"/>
  <cols>
    <col min="1" max="1" width="4.00390625" style="69" customWidth="1"/>
    <col min="2" max="2" width="24.00390625" style="70" customWidth="1"/>
    <col min="3" max="3" width="5.7109375" style="59" customWidth="1"/>
    <col min="4" max="4" width="5.8515625" style="59" customWidth="1"/>
    <col min="5" max="5" width="0.85546875" style="71" customWidth="1"/>
    <col min="6" max="7" width="7.140625" style="59" customWidth="1"/>
    <col min="8" max="8" width="6.00390625" style="59" customWidth="1"/>
    <col min="9" max="9" width="7.57421875" style="59" customWidth="1"/>
    <col min="10" max="10" width="6.8515625" style="59" customWidth="1"/>
    <col min="11" max="11" width="7.7109375" style="72" customWidth="1"/>
    <col min="12" max="12" width="8.28125" style="59" customWidth="1"/>
    <col min="13" max="13" width="4.7109375" style="59" customWidth="1"/>
    <col min="14" max="14" width="7.7109375" style="59" customWidth="1"/>
    <col min="15" max="15" width="6.7109375" style="59" customWidth="1"/>
    <col min="16" max="16" width="5.8515625" style="59" customWidth="1"/>
    <col min="17" max="17" width="6.7109375" style="59" customWidth="1"/>
    <col min="18" max="18" width="6.8515625" style="59" customWidth="1"/>
    <col min="19" max="21" width="4.28125" style="59" customWidth="1"/>
    <col min="22" max="22" width="5.8515625" style="59" customWidth="1"/>
    <col min="23" max="23" width="6.8515625" style="59" customWidth="1"/>
    <col min="24" max="24" width="5.57421875" style="59" customWidth="1"/>
    <col min="25" max="25" width="6.28125" style="59" customWidth="1"/>
    <col min="26" max="26" width="6.00390625" style="59" customWidth="1"/>
    <col min="27" max="27" width="4.28125" style="59" customWidth="1"/>
    <col min="28" max="28" width="15.57421875" style="59" hidden="1" customWidth="1"/>
    <col min="29" max="29" width="9.00390625" style="93" hidden="1" customWidth="1"/>
    <col min="30" max="16384" width="9.140625" style="59" customWidth="1"/>
  </cols>
  <sheetData>
    <row r="1" ht="7.5" customHeight="1">
      <c r="AC1" s="59"/>
    </row>
    <row r="2" spans="1:29" ht="15.75">
      <c r="A2" s="188" t="s">
        <v>15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16"/>
      <c r="AC2" s="116"/>
    </row>
    <row r="3" spans="1:29" ht="15.75">
      <c r="A3" s="153" t="s">
        <v>223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32">
        <v>2025</v>
      </c>
      <c r="O3" s="132" t="str">
        <f>"- "&amp;N3+1</f>
        <v>- 2026</v>
      </c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3"/>
      <c r="AB3" s="116"/>
      <c r="AC3" s="116"/>
    </row>
    <row r="4" spans="1:29" ht="15">
      <c r="A4" s="202" t="s">
        <v>0</v>
      </c>
      <c r="B4" s="203"/>
      <c r="C4" s="204"/>
      <c r="D4" s="176">
        <v>43</v>
      </c>
      <c r="E4" s="177"/>
      <c r="F4" s="178"/>
      <c r="G4" s="182" t="s">
        <v>220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4"/>
      <c r="AB4" s="116"/>
      <c r="AC4" s="116"/>
    </row>
    <row r="5" spans="1:29" ht="15">
      <c r="A5" s="198" t="s">
        <v>1</v>
      </c>
      <c r="B5" s="198"/>
      <c r="C5" s="198"/>
      <c r="D5" s="179" t="s">
        <v>161</v>
      </c>
      <c r="E5" s="180"/>
      <c r="F5" s="181"/>
      <c r="G5" s="185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7"/>
      <c r="AB5" s="116"/>
      <c r="AC5" s="116"/>
    </row>
    <row r="6" spans="1:29" ht="30.75" customHeight="1">
      <c r="A6" s="155" t="s">
        <v>207</v>
      </c>
      <c r="B6" s="156"/>
      <c r="C6" s="156"/>
      <c r="D6" s="156"/>
      <c r="E6" s="156"/>
      <c r="F6" s="157"/>
      <c r="G6" s="173"/>
      <c r="H6" s="174"/>
      <c r="I6" s="174"/>
      <c r="J6" s="174"/>
      <c r="K6" s="174"/>
      <c r="L6" s="174"/>
      <c r="M6" s="175"/>
      <c r="N6" s="167" t="s">
        <v>212</v>
      </c>
      <c r="O6" s="168"/>
      <c r="P6" s="168"/>
      <c r="Q6" s="168"/>
      <c r="R6" s="169"/>
      <c r="S6" s="167" t="s">
        <v>213</v>
      </c>
      <c r="T6" s="169"/>
      <c r="U6" s="170"/>
      <c r="V6" s="171"/>
      <c r="W6" s="167" t="s">
        <v>214</v>
      </c>
      <c r="X6" s="169"/>
      <c r="Y6" s="170"/>
      <c r="Z6" s="172"/>
      <c r="AA6" s="171"/>
      <c r="AB6" s="116"/>
      <c r="AC6" s="116"/>
    </row>
    <row r="7" spans="1:29" s="92" customFormat="1" ht="42" customHeight="1">
      <c r="A7" s="161" t="s">
        <v>208</v>
      </c>
      <c r="B7" s="162"/>
      <c r="C7" s="162"/>
      <c r="D7" s="162"/>
      <c r="E7" s="162"/>
      <c r="F7" s="163"/>
      <c r="G7" s="158" t="s">
        <v>216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60"/>
      <c r="AC7" s="94"/>
    </row>
    <row r="8" spans="1:27" ht="53.25" customHeight="1">
      <c r="A8" s="192" t="s">
        <v>30</v>
      </c>
      <c r="B8" s="189" t="s">
        <v>2</v>
      </c>
      <c r="C8" s="152" t="s">
        <v>148</v>
      </c>
      <c r="D8" s="152"/>
      <c r="E8" s="152"/>
      <c r="F8" s="152"/>
      <c r="G8" s="152"/>
      <c r="H8" s="152"/>
      <c r="I8" s="212" t="str">
        <f>"No. of Sanctioned Post             (as on 1-8-"&amp;N3-1&amp;")"</f>
        <v>No. of Sanctioned Post             (as on 1-8-2024)</v>
      </c>
      <c r="J8" s="212"/>
      <c r="K8" s="212"/>
      <c r="L8" s="212" t="str">
        <f>"No. of Filled Post                           (as on 1-8-"&amp;N3-1&amp;")"</f>
        <v>No. of Filled Post                           (as on 1-8-2024)</v>
      </c>
      <c r="M8" s="212"/>
      <c r="N8" s="212"/>
      <c r="O8" s="212" t="str">
        <f>"No. of Vacant Post             (as on 1-8-"&amp;N3-1&amp;")"</f>
        <v>No. of Vacant Post             (as on 1-8-2024)</v>
      </c>
      <c r="P8" s="212"/>
      <c r="Q8" s="212"/>
      <c r="R8" s="164" t="s">
        <v>224</v>
      </c>
      <c r="S8" s="165"/>
      <c r="T8" s="165"/>
      <c r="U8" s="165"/>
      <c r="V8" s="165"/>
      <c r="W8" s="166"/>
      <c r="X8" s="207" t="s">
        <v>195</v>
      </c>
      <c r="Y8" s="208"/>
      <c r="Z8" s="150" t="s">
        <v>10</v>
      </c>
      <c r="AA8" s="150" t="s">
        <v>11</v>
      </c>
    </row>
    <row r="9" spans="1:27" ht="131.25" customHeight="1">
      <c r="A9" s="193"/>
      <c r="B9" s="190"/>
      <c r="C9" s="199" t="s">
        <v>149</v>
      </c>
      <c r="D9" s="200"/>
      <c r="E9" s="200"/>
      <c r="F9" s="201"/>
      <c r="G9" s="150" t="s">
        <v>4</v>
      </c>
      <c r="H9" s="150" t="s">
        <v>5</v>
      </c>
      <c r="I9" s="195" t="s">
        <v>6</v>
      </c>
      <c r="J9" s="195" t="s">
        <v>7</v>
      </c>
      <c r="K9" s="210" t="s">
        <v>162</v>
      </c>
      <c r="L9" s="195" t="s">
        <v>6</v>
      </c>
      <c r="M9" s="195" t="s">
        <v>7</v>
      </c>
      <c r="N9" s="195" t="s">
        <v>163</v>
      </c>
      <c r="O9" s="195" t="s">
        <v>6</v>
      </c>
      <c r="P9" s="195" t="s">
        <v>7</v>
      </c>
      <c r="Q9" s="195" t="s">
        <v>164</v>
      </c>
      <c r="R9" s="195" t="s">
        <v>13</v>
      </c>
      <c r="S9" s="195" t="s">
        <v>14</v>
      </c>
      <c r="T9" s="195" t="s">
        <v>28</v>
      </c>
      <c r="U9" s="195" t="s">
        <v>45</v>
      </c>
      <c r="V9" s="195" t="s">
        <v>198</v>
      </c>
      <c r="W9" s="195" t="s">
        <v>9</v>
      </c>
      <c r="X9" s="205" t="s">
        <v>196</v>
      </c>
      <c r="Y9" s="205" t="s">
        <v>197</v>
      </c>
      <c r="Z9" s="197"/>
      <c r="AA9" s="197"/>
    </row>
    <row r="10" spans="1:27" ht="18" customHeight="1" hidden="1">
      <c r="A10" s="194"/>
      <c r="B10" s="191"/>
      <c r="C10" s="125" t="s">
        <v>12</v>
      </c>
      <c r="D10" s="188" t="s">
        <v>150</v>
      </c>
      <c r="E10" s="188"/>
      <c r="F10" s="127" t="s">
        <v>151</v>
      </c>
      <c r="G10" s="151"/>
      <c r="H10" s="151"/>
      <c r="I10" s="196"/>
      <c r="J10" s="196"/>
      <c r="K10" s="211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209"/>
      <c r="Y10" s="206"/>
      <c r="Z10" s="151"/>
      <c r="AA10" s="151"/>
    </row>
    <row r="11" spans="1:27" ht="18" customHeight="1">
      <c r="A11" s="73">
        <v>1</v>
      </c>
      <c r="B11" s="73">
        <v>2</v>
      </c>
      <c r="C11" s="60">
        <v>3</v>
      </c>
      <c r="D11" s="60">
        <v>4</v>
      </c>
      <c r="E11" s="60">
        <v>5</v>
      </c>
      <c r="F11" s="60">
        <v>5</v>
      </c>
      <c r="G11" s="60">
        <v>6</v>
      </c>
      <c r="H11" s="60">
        <v>7</v>
      </c>
      <c r="I11" s="73">
        <v>8</v>
      </c>
      <c r="J11" s="60">
        <v>9</v>
      </c>
      <c r="K11" s="60">
        <v>10</v>
      </c>
      <c r="L11" s="60">
        <v>11</v>
      </c>
      <c r="M11" s="73">
        <v>12</v>
      </c>
      <c r="N11" s="60">
        <v>13</v>
      </c>
      <c r="O11" s="60">
        <v>14</v>
      </c>
      <c r="P11" s="60">
        <v>15</v>
      </c>
      <c r="Q11" s="73">
        <v>16</v>
      </c>
      <c r="R11" s="60">
        <v>17</v>
      </c>
      <c r="S11" s="60">
        <v>18</v>
      </c>
      <c r="T11" s="60">
        <v>19</v>
      </c>
      <c r="U11" s="73">
        <v>20</v>
      </c>
      <c r="V11" s="60">
        <v>21</v>
      </c>
      <c r="W11" s="60">
        <v>22</v>
      </c>
      <c r="X11" s="60">
        <v>23</v>
      </c>
      <c r="Y11" s="73">
        <v>24</v>
      </c>
      <c r="Z11" s="60">
        <v>25</v>
      </c>
      <c r="AA11" s="60">
        <v>26</v>
      </c>
    </row>
    <row r="12" spans="1:29" ht="24">
      <c r="A12" s="101">
        <v>1</v>
      </c>
      <c r="B12" s="108" t="s">
        <v>236</v>
      </c>
      <c r="C12" s="102">
        <v>23</v>
      </c>
      <c r="D12" s="129">
        <v>56900</v>
      </c>
      <c r="E12" s="102" t="s">
        <v>16</v>
      </c>
      <c r="F12" s="129" t="s">
        <v>230</v>
      </c>
      <c r="G12" s="103"/>
      <c r="H12" s="103"/>
      <c r="I12" s="103"/>
      <c r="J12" s="103"/>
      <c r="K12" s="104">
        <f aca="true" t="shared" si="0" ref="K12:K39">I12+J12</f>
        <v>0</v>
      </c>
      <c r="L12" s="103"/>
      <c r="M12" s="103"/>
      <c r="N12" s="105">
        <f aca="true" t="shared" si="1" ref="N12:N39">L12+M12</f>
        <v>0</v>
      </c>
      <c r="O12" s="105">
        <f aca="true" t="shared" si="2" ref="O12:O39">I12-L12</f>
        <v>0</v>
      </c>
      <c r="P12" s="105">
        <f aca="true" t="shared" si="3" ref="P12:P39">J12-M12</f>
        <v>0</v>
      </c>
      <c r="Q12" s="105">
        <f aca="true" t="shared" si="4" ref="Q12:Q39">O12+P12</f>
        <v>0</v>
      </c>
      <c r="R12" s="103"/>
      <c r="S12" s="103"/>
      <c r="T12" s="103"/>
      <c r="U12" s="103"/>
      <c r="V12" s="103"/>
      <c r="W12" s="105">
        <f aca="true" t="shared" si="5" ref="W12:W39">SUM(R12:V12)</f>
        <v>0</v>
      </c>
      <c r="X12" s="100"/>
      <c r="Y12" s="100"/>
      <c r="Z12" s="103"/>
      <c r="AA12" s="103"/>
      <c r="AC12" s="93">
        <f aca="true" t="shared" si="6" ref="AC12:AC39">ROUND((D12+F12)*0.4,0)</f>
        <v>94960</v>
      </c>
    </row>
    <row r="13" spans="1:29" ht="15.75" customHeight="1">
      <c r="A13" s="101">
        <v>2</v>
      </c>
      <c r="B13" s="108" t="s">
        <v>237</v>
      </c>
      <c r="C13" s="102">
        <v>18</v>
      </c>
      <c r="D13" s="129">
        <v>36900</v>
      </c>
      <c r="E13" s="102" t="s">
        <v>16</v>
      </c>
      <c r="F13" s="129" t="s">
        <v>231</v>
      </c>
      <c r="G13" s="103"/>
      <c r="H13" s="103"/>
      <c r="I13" s="103"/>
      <c r="J13" s="103"/>
      <c r="K13" s="104">
        <f t="shared" si="0"/>
        <v>0</v>
      </c>
      <c r="L13" s="103"/>
      <c r="M13" s="103"/>
      <c r="N13" s="105">
        <f t="shared" si="1"/>
        <v>0</v>
      </c>
      <c r="O13" s="105">
        <f t="shared" si="2"/>
        <v>0</v>
      </c>
      <c r="P13" s="105">
        <f t="shared" si="3"/>
        <v>0</v>
      </c>
      <c r="Q13" s="105">
        <f t="shared" si="4"/>
        <v>0</v>
      </c>
      <c r="R13" s="103"/>
      <c r="S13" s="103"/>
      <c r="T13" s="103"/>
      <c r="U13" s="103"/>
      <c r="V13" s="103"/>
      <c r="W13" s="105">
        <f t="shared" si="5"/>
        <v>0</v>
      </c>
      <c r="X13" s="100"/>
      <c r="Y13" s="100"/>
      <c r="Z13" s="103"/>
      <c r="AA13" s="103"/>
      <c r="AB13" s="59" t="s">
        <v>48</v>
      </c>
      <c r="AC13" s="93">
        <f t="shared" si="6"/>
        <v>61400</v>
      </c>
    </row>
    <row r="14" spans="1:29" ht="14.25" customHeight="1">
      <c r="A14" s="101">
        <v>3</v>
      </c>
      <c r="B14" s="108" t="s">
        <v>238</v>
      </c>
      <c r="C14" s="102">
        <v>18</v>
      </c>
      <c r="D14" s="129">
        <v>36900</v>
      </c>
      <c r="E14" s="102" t="s">
        <v>16</v>
      </c>
      <c r="F14" s="129" t="s">
        <v>231</v>
      </c>
      <c r="G14" s="103"/>
      <c r="H14" s="103"/>
      <c r="I14" s="103"/>
      <c r="J14" s="103"/>
      <c r="K14" s="104">
        <f t="shared" si="0"/>
        <v>0</v>
      </c>
      <c r="L14" s="103"/>
      <c r="M14" s="103"/>
      <c r="N14" s="105">
        <f t="shared" si="1"/>
        <v>0</v>
      </c>
      <c r="O14" s="105">
        <f t="shared" si="2"/>
        <v>0</v>
      </c>
      <c r="P14" s="105">
        <f t="shared" si="3"/>
        <v>0</v>
      </c>
      <c r="Q14" s="105">
        <f t="shared" si="4"/>
        <v>0</v>
      </c>
      <c r="R14" s="103"/>
      <c r="S14" s="103"/>
      <c r="T14" s="103"/>
      <c r="U14" s="103"/>
      <c r="V14" s="103"/>
      <c r="W14" s="105">
        <f t="shared" si="5"/>
        <v>0</v>
      </c>
      <c r="X14" s="100"/>
      <c r="Y14" s="100"/>
      <c r="Z14" s="103"/>
      <c r="AA14" s="103"/>
      <c r="AB14" s="59" t="s">
        <v>244</v>
      </c>
      <c r="AC14" s="93">
        <f t="shared" si="6"/>
        <v>61400</v>
      </c>
    </row>
    <row r="15" spans="1:29" ht="15">
      <c r="A15" s="101">
        <v>4</v>
      </c>
      <c r="B15" s="108" t="s">
        <v>172</v>
      </c>
      <c r="C15" s="102">
        <v>18</v>
      </c>
      <c r="D15" s="129">
        <v>36900</v>
      </c>
      <c r="E15" s="102" t="s">
        <v>16</v>
      </c>
      <c r="F15" s="129" t="s">
        <v>231</v>
      </c>
      <c r="G15" s="103"/>
      <c r="H15" s="103"/>
      <c r="I15" s="103"/>
      <c r="J15" s="103"/>
      <c r="K15" s="104">
        <f t="shared" si="0"/>
        <v>0</v>
      </c>
      <c r="L15" s="103"/>
      <c r="M15" s="103"/>
      <c r="N15" s="105">
        <f t="shared" si="1"/>
        <v>0</v>
      </c>
      <c r="O15" s="105">
        <f t="shared" si="2"/>
        <v>0</v>
      </c>
      <c r="P15" s="105">
        <f t="shared" si="3"/>
        <v>0</v>
      </c>
      <c r="Q15" s="105">
        <f t="shared" si="4"/>
        <v>0</v>
      </c>
      <c r="R15" s="103"/>
      <c r="S15" s="103"/>
      <c r="T15" s="103"/>
      <c r="U15" s="103"/>
      <c r="V15" s="103"/>
      <c r="W15" s="105">
        <f t="shared" si="5"/>
        <v>0</v>
      </c>
      <c r="X15" s="100"/>
      <c r="Y15" s="100"/>
      <c r="Z15" s="103"/>
      <c r="AA15" s="103"/>
      <c r="AB15" s="59" t="s">
        <v>244</v>
      </c>
      <c r="AC15" s="93">
        <f t="shared" si="6"/>
        <v>61400</v>
      </c>
    </row>
    <row r="16" spans="1:29" ht="15">
      <c r="A16" s="101">
        <v>5</v>
      </c>
      <c r="B16" s="108" t="s">
        <v>215</v>
      </c>
      <c r="C16" s="102">
        <v>18</v>
      </c>
      <c r="D16" s="129">
        <v>36900</v>
      </c>
      <c r="E16" s="102" t="s">
        <v>16</v>
      </c>
      <c r="F16" s="129" t="s">
        <v>231</v>
      </c>
      <c r="G16" s="103"/>
      <c r="H16" s="103"/>
      <c r="I16" s="103"/>
      <c r="J16" s="103"/>
      <c r="K16" s="104">
        <f t="shared" si="0"/>
        <v>0</v>
      </c>
      <c r="L16" s="103"/>
      <c r="M16" s="103"/>
      <c r="N16" s="105">
        <f>L16+M16</f>
        <v>0</v>
      </c>
      <c r="O16" s="105">
        <f>I16-L16</f>
        <v>0</v>
      </c>
      <c r="P16" s="105">
        <f>J16-M16</f>
        <v>0</v>
      </c>
      <c r="Q16" s="105">
        <f>O16+P16</f>
        <v>0</v>
      </c>
      <c r="R16" s="103"/>
      <c r="S16" s="103"/>
      <c r="T16" s="103"/>
      <c r="U16" s="103"/>
      <c r="V16" s="103"/>
      <c r="W16" s="105">
        <f>SUM(R16:V16)</f>
        <v>0</v>
      </c>
      <c r="X16" s="100"/>
      <c r="Y16" s="100"/>
      <c r="Z16" s="103"/>
      <c r="AA16" s="103"/>
      <c r="AB16" s="59" t="s">
        <v>244</v>
      </c>
      <c r="AC16" s="93">
        <f>ROUND((D16+F16)*0.4,0)</f>
        <v>61400</v>
      </c>
    </row>
    <row r="17" spans="1:29" ht="15">
      <c r="A17" s="101">
        <v>6</v>
      </c>
      <c r="B17" s="108" t="s">
        <v>239</v>
      </c>
      <c r="C17" s="102">
        <v>16</v>
      </c>
      <c r="D17" s="129">
        <v>36400</v>
      </c>
      <c r="E17" s="102" t="s">
        <v>16</v>
      </c>
      <c r="F17" s="129" t="s">
        <v>232</v>
      </c>
      <c r="G17" s="103"/>
      <c r="H17" s="103"/>
      <c r="I17" s="103"/>
      <c r="J17" s="103"/>
      <c r="K17" s="104">
        <f t="shared" si="0"/>
        <v>0</v>
      </c>
      <c r="L17" s="103"/>
      <c r="M17" s="103"/>
      <c r="N17" s="105">
        <f t="shared" si="1"/>
        <v>0</v>
      </c>
      <c r="O17" s="105">
        <f t="shared" si="2"/>
        <v>0</v>
      </c>
      <c r="P17" s="105">
        <f t="shared" si="3"/>
        <v>0</v>
      </c>
      <c r="Q17" s="105">
        <f t="shared" si="4"/>
        <v>0</v>
      </c>
      <c r="R17" s="103"/>
      <c r="S17" s="103"/>
      <c r="T17" s="103"/>
      <c r="U17" s="103"/>
      <c r="V17" s="103"/>
      <c r="W17" s="105">
        <f t="shared" si="5"/>
        <v>0</v>
      </c>
      <c r="X17" s="100"/>
      <c r="Y17" s="100"/>
      <c r="Z17" s="103"/>
      <c r="AA17" s="103"/>
      <c r="AC17" s="93">
        <f t="shared" si="6"/>
        <v>60840</v>
      </c>
    </row>
    <row r="18" spans="1:29" ht="24">
      <c r="A18" s="101">
        <v>7</v>
      </c>
      <c r="B18" s="108" t="s">
        <v>240</v>
      </c>
      <c r="C18" s="102">
        <v>16</v>
      </c>
      <c r="D18" s="129">
        <v>36400</v>
      </c>
      <c r="E18" s="102" t="s">
        <v>16</v>
      </c>
      <c r="F18" s="129" t="s">
        <v>232</v>
      </c>
      <c r="G18" s="103"/>
      <c r="H18" s="103"/>
      <c r="I18" s="103"/>
      <c r="J18" s="103"/>
      <c r="K18" s="104">
        <f t="shared" si="0"/>
        <v>0</v>
      </c>
      <c r="L18" s="103"/>
      <c r="M18" s="103"/>
      <c r="N18" s="105">
        <f t="shared" si="1"/>
        <v>0</v>
      </c>
      <c r="O18" s="105">
        <f t="shared" si="2"/>
        <v>0</v>
      </c>
      <c r="P18" s="105">
        <f t="shared" si="3"/>
        <v>0</v>
      </c>
      <c r="Q18" s="105">
        <f t="shared" si="4"/>
        <v>0</v>
      </c>
      <c r="R18" s="103"/>
      <c r="S18" s="103"/>
      <c r="T18" s="103"/>
      <c r="U18" s="103"/>
      <c r="V18" s="103"/>
      <c r="W18" s="105">
        <f t="shared" si="5"/>
        <v>0</v>
      </c>
      <c r="X18" s="100"/>
      <c r="Y18" s="100"/>
      <c r="Z18" s="103"/>
      <c r="AA18" s="103"/>
      <c r="AC18" s="93">
        <f t="shared" si="6"/>
        <v>60840</v>
      </c>
    </row>
    <row r="19" spans="1:29" ht="13.5" customHeight="1">
      <c r="A19" s="101">
        <v>8</v>
      </c>
      <c r="B19" s="108" t="s">
        <v>175</v>
      </c>
      <c r="C19" s="102">
        <v>16</v>
      </c>
      <c r="D19" s="129">
        <v>36400</v>
      </c>
      <c r="E19" s="102" t="s">
        <v>16</v>
      </c>
      <c r="F19" s="129" t="s">
        <v>232</v>
      </c>
      <c r="G19" s="103"/>
      <c r="H19" s="103"/>
      <c r="I19" s="103"/>
      <c r="J19" s="103"/>
      <c r="K19" s="104">
        <f t="shared" si="0"/>
        <v>0</v>
      </c>
      <c r="L19" s="103"/>
      <c r="M19" s="103"/>
      <c r="N19" s="105">
        <f t="shared" si="1"/>
        <v>0</v>
      </c>
      <c r="O19" s="105">
        <f t="shared" si="2"/>
        <v>0</v>
      </c>
      <c r="P19" s="105">
        <f t="shared" si="3"/>
        <v>0</v>
      </c>
      <c r="Q19" s="105">
        <f t="shared" si="4"/>
        <v>0</v>
      </c>
      <c r="R19" s="103"/>
      <c r="S19" s="103"/>
      <c r="T19" s="103"/>
      <c r="U19" s="103"/>
      <c r="V19" s="103"/>
      <c r="W19" s="105">
        <f t="shared" si="5"/>
        <v>0</v>
      </c>
      <c r="X19" s="100"/>
      <c r="Y19" s="100"/>
      <c r="Z19" s="103"/>
      <c r="AA19" s="103"/>
      <c r="AC19" s="93">
        <f t="shared" si="6"/>
        <v>60840</v>
      </c>
    </row>
    <row r="20" spans="1:29" ht="15">
      <c r="A20" s="101">
        <v>9</v>
      </c>
      <c r="B20" s="108" t="s">
        <v>176</v>
      </c>
      <c r="C20" s="102">
        <v>16</v>
      </c>
      <c r="D20" s="129">
        <v>36400</v>
      </c>
      <c r="E20" s="102" t="s">
        <v>16</v>
      </c>
      <c r="F20" s="129" t="s">
        <v>232</v>
      </c>
      <c r="G20" s="103"/>
      <c r="H20" s="103"/>
      <c r="I20" s="103"/>
      <c r="J20" s="103"/>
      <c r="K20" s="104">
        <f t="shared" si="0"/>
        <v>0</v>
      </c>
      <c r="L20" s="103"/>
      <c r="M20" s="103"/>
      <c r="N20" s="105">
        <f t="shared" si="1"/>
        <v>0</v>
      </c>
      <c r="O20" s="105">
        <f t="shared" si="2"/>
        <v>0</v>
      </c>
      <c r="P20" s="105">
        <f t="shared" si="3"/>
        <v>0</v>
      </c>
      <c r="Q20" s="105">
        <f t="shared" si="4"/>
        <v>0</v>
      </c>
      <c r="R20" s="103"/>
      <c r="S20" s="103"/>
      <c r="T20" s="103"/>
      <c r="U20" s="103"/>
      <c r="V20" s="103"/>
      <c r="W20" s="105">
        <f t="shared" si="5"/>
        <v>0</v>
      </c>
      <c r="X20" s="100"/>
      <c r="Y20" s="100"/>
      <c r="Z20" s="103"/>
      <c r="AA20" s="103"/>
      <c r="AC20" s="93">
        <f t="shared" si="6"/>
        <v>60840</v>
      </c>
    </row>
    <row r="21" spans="1:29" ht="8.25" customHeight="1" hidden="1">
      <c r="A21" s="101">
        <v>10</v>
      </c>
      <c r="B21" s="130" t="s">
        <v>219</v>
      </c>
      <c r="C21" s="102">
        <v>16</v>
      </c>
      <c r="D21" s="129">
        <v>36400</v>
      </c>
      <c r="E21" s="102" t="s">
        <v>16</v>
      </c>
      <c r="F21" s="129" t="s">
        <v>232</v>
      </c>
      <c r="G21" s="103"/>
      <c r="H21" s="103"/>
      <c r="I21" s="103"/>
      <c r="J21" s="103"/>
      <c r="K21" s="104">
        <f t="shared" si="0"/>
        <v>0</v>
      </c>
      <c r="L21" s="103"/>
      <c r="M21" s="103"/>
      <c r="N21" s="105">
        <f t="shared" si="1"/>
        <v>0</v>
      </c>
      <c r="O21" s="105">
        <f t="shared" si="2"/>
        <v>0</v>
      </c>
      <c r="P21" s="105">
        <f t="shared" si="3"/>
        <v>0</v>
      </c>
      <c r="Q21" s="105">
        <f t="shared" si="4"/>
        <v>0</v>
      </c>
      <c r="R21" s="103"/>
      <c r="S21" s="103"/>
      <c r="T21" s="103"/>
      <c r="U21" s="103"/>
      <c r="V21" s="103"/>
      <c r="W21" s="105">
        <f t="shared" si="5"/>
        <v>0</v>
      </c>
      <c r="X21" s="100"/>
      <c r="Y21" s="100"/>
      <c r="Z21" s="103"/>
      <c r="AA21" s="103"/>
      <c r="AC21" s="93">
        <f t="shared" si="6"/>
        <v>60840</v>
      </c>
    </row>
    <row r="22" spans="1:29" ht="15.75" customHeight="1">
      <c r="A22" s="101">
        <v>10</v>
      </c>
      <c r="B22" s="108" t="s">
        <v>211</v>
      </c>
      <c r="C22" s="102">
        <v>16</v>
      </c>
      <c r="D22" s="129">
        <v>36400</v>
      </c>
      <c r="E22" s="102" t="s">
        <v>16</v>
      </c>
      <c r="F22" s="129" t="s">
        <v>232</v>
      </c>
      <c r="G22" s="103"/>
      <c r="H22" s="103"/>
      <c r="I22" s="103"/>
      <c r="J22" s="103"/>
      <c r="K22" s="104">
        <f t="shared" si="0"/>
        <v>0</v>
      </c>
      <c r="L22" s="103"/>
      <c r="M22" s="103"/>
      <c r="N22" s="105">
        <f t="shared" si="1"/>
        <v>0</v>
      </c>
      <c r="O22" s="105">
        <f t="shared" si="2"/>
        <v>0</v>
      </c>
      <c r="P22" s="105">
        <f t="shared" si="3"/>
        <v>0</v>
      </c>
      <c r="Q22" s="105">
        <f t="shared" si="4"/>
        <v>0</v>
      </c>
      <c r="R22" s="103"/>
      <c r="S22" s="103"/>
      <c r="T22" s="103"/>
      <c r="U22" s="103"/>
      <c r="V22" s="103"/>
      <c r="W22" s="105">
        <f t="shared" si="5"/>
        <v>0</v>
      </c>
      <c r="X22" s="100"/>
      <c r="Y22" s="100"/>
      <c r="Z22" s="103"/>
      <c r="AA22" s="103"/>
      <c r="AC22" s="93">
        <f t="shared" si="6"/>
        <v>60840</v>
      </c>
    </row>
    <row r="23" spans="1:29" ht="15">
      <c r="A23" s="101">
        <v>11</v>
      </c>
      <c r="B23" s="108" t="s">
        <v>217</v>
      </c>
      <c r="C23" s="102">
        <v>16</v>
      </c>
      <c r="D23" s="129">
        <v>36400</v>
      </c>
      <c r="E23" s="102" t="s">
        <v>16</v>
      </c>
      <c r="F23" s="129" t="s">
        <v>232</v>
      </c>
      <c r="G23" s="103"/>
      <c r="H23" s="103"/>
      <c r="I23" s="103"/>
      <c r="J23" s="103"/>
      <c r="K23" s="104">
        <f>I23+J23</f>
        <v>0</v>
      </c>
      <c r="L23" s="103"/>
      <c r="M23" s="103"/>
      <c r="N23" s="105">
        <f>L23+M23</f>
        <v>0</v>
      </c>
      <c r="O23" s="105">
        <f>I23-L23</f>
        <v>0</v>
      </c>
      <c r="P23" s="105">
        <f>J23-M23</f>
        <v>0</v>
      </c>
      <c r="Q23" s="105">
        <f>O23+P23</f>
        <v>0</v>
      </c>
      <c r="R23" s="103"/>
      <c r="S23" s="103"/>
      <c r="T23" s="103"/>
      <c r="U23" s="103"/>
      <c r="V23" s="103"/>
      <c r="W23" s="105">
        <f>SUM(R23:V23)</f>
        <v>0</v>
      </c>
      <c r="X23" s="100"/>
      <c r="Y23" s="100"/>
      <c r="Z23" s="103"/>
      <c r="AA23" s="103"/>
      <c r="AC23" s="93">
        <f>ROUND((D23+F23)*0.4,0)</f>
        <v>60840</v>
      </c>
    </row>
    <row r="24" spans="1:29" ht="13.5" customHeight="1">
      <c r="A24" s="101">
        <v>12</v>
      </c>
      <c r="B24" s="108" t="s">
        <v>173</v>
      </c>
      <c r="C24" s="102">
        <v>16</v>
      </c>
      <c r="D24" s="129">
        <v>36400</v>
      </c>
      <c r="E24" s="102" t="s">
        <v>16</v>
      </c>
      <c r="F24" s="129" t="s">
        <v>232</v>
      </c>
      <c r="G24" s="103"/>
      <c r="H24" s="103"/>
      <c r="I24" s="103"/>
      <c r="J24" s="103"/>
      <c r="K24" s="104">
        <f>I24+J24</f>
        <v>0</v>
      </c>
      <c r="L24" s="103"/>
      <c r="M24" s="103"/>
      <c r="N24" s="105">
        <f>L24+M24</f>
        <v>0</v>
      </c>
      <c r="O24" s="105">
        <f>I24-L24</f>
        <v>0</v>
      </c>
      <c r="P24" s="105">
        <f>J24-M24</f>
        <v>0</v>
      </c>
      <c r="Q24" s="105">
        <f>O24+P24</f>
        <v>0</v>
      </c>
      <c r="R24" s="103"/>
      <c r="S24" s="103"/>
      <c r="T24" s="103"/>
      <c r="U24" s="103"/>
      <c r="V24" s="103"/>
      <c r="W24" s="105">
        <f>SUM(R24:V24)</f>
        <v>0</v>
      </c>
      <c r="X24" s="100"/>
      <c r="Y24" s="100"/>
      <c r="Z24" s="103"/>
      <c r="AA24" s="103"/>
      <c r="AC24" s="93">
        <f>ROUND((D24+F24)*0.4,0)</f>
        <v>60840</v>
      </c>
    </row>
    <row r="25" spans="1:29" ht="24">
      <c r="A25" s="101">
        <v>13</v>
      </c>
      <c r="B25" s="108" t="s">
        <v>177</v>
      </c>
      <c r="C25" s="102">
        <v>10</v>
      </c>
      <c r="D25" s="129">
        <v>20600</v>
      </c>
      <c r="E25" s="102" t="s">
        <v>16</v>
      </c>
      <c r="F25" s="129" t="s">
        <v>233</v>
      </c>
      <c r="G25" s="103"/>
      <c r="H25" s="103"/>
      <c r="I25" s="103"/>
      <c r="J25" s="103"/>
      <c r="K25" s="104">
        <f t="shared" si="0"/>
        <v>0</v>
      </c>
      <c r="L25" s="103"/>
      <c r="M25" s="103"/>
      <c r="N25" s="105">
        <f t="shared" si="1"/>
        <v>0</v>
      </c>
      <c r="O25" s="105">
        <f t="shared" si="2"/>
        <v>0</v>
      </c>
      <c r="P25" s="105">
        <f t="shared" si="3"/>
        <v>0</v>
      </c>
      <c r="Q25" s="105">
        <f t="shared" si="4"/>
        <v>0</v>
      </c>
      <c r="R25" s="103"/>
      <c r="S25" s="103"/>
      <c r="T25" s="103"/>
      <c r="U25" s="103"/>
      <c r="V25" s="103"/>
      <c r="W25" s="105">
        <f t="shared" si="5"/>
        <v>0</v>
      </c>
      <c r="X25" s="100"/>
      <c r="Y25" s="100"/>
      <c r="Z25" s="103"/>
      <c r="AA25" s="103"/>
      <c r="AB25" s="59" t="s">
        <v>47</v>
      </c>
      <c r="AC25" s="93">
        <f t="shared" si="6"/>
        <v>34440</v>
      </c>
    </row>
    <row r="26" spans="1:29" ht="24">
      <c r="A26" s="101">
        <v>14</v>
      </c>
      <c r="B26" s="108" t="s">
        <v>181</v>
      </c>
      <c r="C26" s="102">
        <v>10</v>
      </c>
      <c r="D26" s="129">
        <v>20600</v>
      </c>
      <c r="E26" s="102" t="s">
        <v>16</v>
      </c>
      <c r="F26" s="129" t="s">
        <v>233</v>
      </c>
      <c r="G26" s="103"/>
      <c r="H26" s="103"/>
      <c r="I26" s="103"/>
      <c r="J26" s="103"/>
      <c r="K26" s="104">
        <f t="shared" si="0"/>
        <v>0</v>
      </c>
      <c r="L26" s="103"/>
      <c r="M26" s="103"/>
      <c r="N26" s="105">
        <f t="shared" si="1"/>
        <v>0</v>
      </c>
      <c r="O26" s="105">
        <f t="shared" si="2"/>
        <v>0</v>
      </c>
      <c r="P26" s="105">
        <f t="shared" si="3"/>
        <v>0</v>
      </c>
      <c r="Q26" s="105">
        <f t="shared" si="4"/>
        <v>0</v>
      </c>
      <c r="R26" s="103"/>
      <c r="S26" s="103"/>
      <c r="T26" s="103"/>
      <c r="U26" s="103"/>
      <c r="V26" s="103"/>
      <c r="W26" s="105">
        <f t="shared" si="5"/>
        <v>0</v>
      </c>
      <c r="X26" s="100"/>
      <c r="Y26" s="100"/>
      <c r="Z26" s="103"/>
      <c r="AA26" s="103"/>
      <c r="AB26" s="59" t="s">
        <v>47</v>
      </c>
      <c r="AC26" s="93">
        <f t="shared" si="6"/>
        <v>34440</v>
      </c>
    </row>
    <row r="27" spans="1:29" ht="15">
      <c r="A27" s="101">
        <v>15</v>
      </c>
      <c r="B27" s="108" t="s">
        <v>201</v>
      </c>
      <c r="C27" s="102">
        <v>10</v>
      </c>
      <c r="D27" s="129">
        <v>20600</v>
      </c>
      <c r="E27" s="102" t="s">
        <v>16</v>
      </c>
      <c r="F27" s="129" t="s">
        <v>233</v>
      </c>
      <c r="G27" s="103"/>
      <c r="H27" s="103"/>
      <c r="I27" s="103"/>
      <c r="J27" s="103"/>
      <c r="K27" s="104">
        <f t="shared" si="0"/>
        <v>0</v>
      </c>
      <c r="L27" s="103"/>
      <c r="M27" s="103"/>
      <c r="N27" s="105">
        <f t="shared" si="1"/>
        <v>0</v>
      </c>
      <c r="O27" s="105">
        <f t="shared" si="2"/>
        <v>0</v>
      </c>
      <c r="P27" s="105">
        <f t="shared" si="3"/>
        <v>0</v>
      </c>
      <c r="Q27" s="105">
        <f t="shared" si="4"/>
        <v>0</v>
      </c>
      <c r="R27" s="103"/>
      <c r="S27" s="103"/>
      <c r="T27" s="103"/>
      <c r="U27" s="103"/>
      <c r="V27" s="103"/>
      <c r="W27" s="105">
        <f t="shared" si="5"/>
        <v>0</v>
      </c>
      <c r="X27" s="100"/>
      <c r="Y27" s="100"/>
      <c r="Z27" s="103"/>
      <c r="AA27" s="103"/>
      <c r="AB27" s="59" t="s">
        <v>47</v>
      </c>
      <c r="AC27" s="93">
        <f t="shared" si="6"/>
        <v>34440</v>
      </c>
    </row>
    <row r="28" spans="1:29" ht="15.75" customHeight="1">
      <c r="A28" s="101">
        <v>16</v>
      </c>
      <c r="B28" s="108" t="s">
        <v>202</v>
      </c>
      <c r="C28" s="102">
        <v>10</v>
      </c>
      <c r="D28" s="129">
        <v>20600</v>
      </c>
      <c r="E28" s="102" t="s">
        <v>16</v>
      </c>
      <c r="F28" s="129" t="s">
        <v>233</v>
      </c>
      <c r="G28" s="103"/>
      <c r="H28" s="103"/>
      <c r="I28" s="103"/>
      <c r="J28" s="103"/>
      <c r="K28" s="104">
        <f t="shared" si="0"/>
        <v>0</v>
      </c>
      <c r="L28" s="103"/>
      <c r="M28" s="103"/>
      <c r="N28" s="105">
        <f t="shared" si="1"/>
        <v>0</v>
      </c>
      <c r="O28" s="105">
        <f t="shared" si="2"/>
        <v>0</v>
      </c>
      <c r="P28" s="105">
        <f t="shared" si="3"/>
        <v>0</v>
      </c>
      <c r="Q28" s="105">
        <f t="shared" si="4"/>
        <v>0</v>
      </c>
      <c r="R28" s="103"/>
      <c r="S28" s="103"/>
      <c r="T28" s="103"/>
      <c r="U28" s="103"/>
      <c r="V28" s="103"/>
      <c r="W28" s="105">
        <f t="shared" si="5"/>
        <v>0</v>
      </c>
      <c r="X28" s="100"/>
      <c r="Y28" s="100"/>
      <c r="Z28" s="103"/>
      <c r="AA28" s="103"/>
      <c r="AB28" s="59" t="s">
        <v>47</v>
      </c>
      <c r="AC28" s="93">
        <f t="shared" si="6"/>
        <v>34440</v>
      </c>
    </row>
    <row r="29" spans="1:29" ht="16.5" customHeight="1">
      <c r="A29" s="101">
        <v>17</v>
      </c>
      <c r="B29" s="108" t="s">
        <v>203</v>
      </c>
      <c r="C29" s="102">
        <v>10</v>
      </c>
      <c r="D29" s="129">
        <v>20600</v>
      </c>
      <c r="E29" s="102" t="s">
        <v>16</v>
      </c>
      <c r="F29" s="129" t="s">
        <v>233</v>
      </c>
      <c r="G29" s="103"/>
      <c r="H29" s="103"/>
      <c r="I29" s="103"/>
      <c r="J29" s="103"/>
      <c r="K29" s="104">
        <f t="shared" si="0"/>
        <v>0</v>
      </c>
      <c r="L29" s="103"/>
      <c r="M29" s="103"/>
      <c r="N29" s="105">
        <f t="shared" si="1"/>
        <v>0</v>
      </c>
      <c r="O29" s="105">
        <f t="shared" si="2"/>
        <v>0</v>
      </c>
      <c r="P29" s="105">
        <f t="shared" si="3"/>
        <v>0</v>
      </c>
      <c r="Q29" s="105">
        <f t="shared" si="4"/>
        <v>0</v>
      </c>
      <c r="R29" s="103"/>
      <c r="S29" s="103"/>
      <c r="T29" s="103"/>
      <c r="U29" s="103"/>
      <c r="V29" s="103"/>
      <c r="W29" s="105">
        <f t="shared" si="5"/>
        <v>0</v>
      </c>
      <c r="X29" s="100"/>
      <c r="Y29" s="100"/>
      <c r="Z29" s="103"/>
      <c r="AA29" s="103"/>
      <c r="AB29" s="59" t="s">
        <v>47</v>
      </c>
      <c r="AC29" s="93">
        <f t="shared" si="6"/>
        <v>34440</v>
      </c>
    </row>
    <row r="30" spans="1:29" ht="15">
      <c r="A30" s="101">
        <v>18</v>
      </c>
      <c r="B30" s="108" t="s">
        <v>204</v>
      </c>
      <c r="C30" s="102">
        <v>10</v>
      </c>
      <c r="D30" s="129">
        <v>20600</v>
      </c>
      <c r="E30" s="102" t="s">
        <v>16</v>
      </c>
      <c r="F30" s="129" t="s">
        <v>233</v>
      </c>
      <c r="G30" s="103"/>
      <c r="H30" s="103"/>
      <c r="I30" s="103"/>
      <c r="J30" s="103"/>
      <c r="K30" s="104">
        <f t="shared" si="0"/>
        <v>0</v>
      </c>
      <c r="L30" s="103"/>
      <c r="M30" s="103"/>
      <c r="N30" s="105">
        <f t="shared" si="1"/>
        <v>0</v>
      </c>
      <c r="O30" s="105">
        <f t="shared" si="2"/>
        <v>0</v>
      </c>
      <c r="P30" s="105">
        <f t="shared" si="3"/>
        <v>0</v>
      </c>
      <c r="Q30" s="105">
        <f t="shared" si="4"/>
        <v>0</v>
      </c>
      <c r="R30" s="103"/>
      <c r="S30" s="103"/>
      <c r="T30" s="103"/>
      <c r="U30" s="103"/>
      <c r="V30" s="103"/>
      <c r="W30" s="105">
        <f t="shared" si="5"/>
        <v>0</v>
      </c>
      <c r="X30" s="100"/>
      <c r="Y30" s="100"/>
      <c r="Z30" s="103"/>
      <c r="AA30" s="103"/>
      <c r="AB30" s="59" t="s">
        <v>47</v>
      </c>
      <c r="AC30" s="93">
        <f t="shared" si="6"/>
        <v>34440</v>
      </c>
    </row>
    <row r="31" spans="1:29" ht="15">
      <c r="A31" s="101">
        <v>19</v>
      </c>
      <c r="B31" s="108" t="s">
        <v>18</v>
      </c>
      <c r="C31" s="102">
        <v>10</v>
      </c>
      <c r="D31" s="129">
        <v>20600</v>
      </c>
      <c r="E31" s="102" t="s">
        <v>16</v>
      </c>
      <c r="F31" s="129" t="s">
        <v>233</v>
      </c>
      <c r="G31" s="103"/>
      <c r="H31" s="103"/>
      <c r="I31" s="103"/>
      <c r="J31" s="103"/>
      <c r="K31" s="104">
        <f t="shared" si="0"/>
        <v>0</v>
      </c>
      <c r="L31" s="103"/>
      <c r="M31" s="103"/>
      <c r="N31" s="105">
        <f t="shared" si="1"/>
        <v>0</v>
      </c>
      <c r="O31" s="105">
        <f t="shared" si="2"/>
        <v>0</v>
      </c>
      <c r="P31" s="105">
        <f t="shared" si="3"/>
        <v>0</v>
      </c>
      <c r="Q31" s="105">
        <f t="shared" si="4"/>
        <v>0</v>
      </c>
      <c r="R31" s="103"/>
      <c r="S31" s="103"/>
      <c r="T31" s="103"/>
      <c r="U31" s="103"/>
      <c r="V31" s="103"/>
      <c r="W31" s="105">
        <f t="shared" si="5"/>
        <v>0</v>
      </c>
      <c r="X31" s="100"/>
      <c r="Y31" s="100"/>
      <c r="Z31" s="103"/>
      <c r="AA31" s="103"/>
      <c r="AB31" s="59" t="s">
        <v>243</v>
      </c>
      <c r="AC31" s="93">
        <f t="shared" si="6"/>
        <v>34440</v>
      </c>
    </row>
    <row r="32" spans="1:29" ht="15.75" customHeight="1">
      <c r="A32" s="101">
        <v>20</v>
      </c>
      <c r="B32" s="108" t="s">
        <v>19</v>
      </c>
      <c r="C32" s="102">
        <v>10</v>
      </c>
      <c r="D32" s="129">
        <v>20600</v>
      </c>
      <c r="E32" s="102" t="s">
        <v>16</v>
      </c>
      <c r="F32" s="129" t="s">
        <v>233</v>
      </c>
      <c r="G32" s="103"/>
      <c r="H32" s="103"/>
      <c r="I32" s="103"/>
      <c r="J32" s="103"/>
      <c r="K32" s="104">
        <f t="shared" si="0"/>
        <v>0</v>
      </c>
      <c r="L32" s="103"/>
      <c r="M32" s="103"/>
      <c r="N32" s="105">
        <f t="shared" si="1"/>
        <v>0</v>
      </c>
      <c r="O32" s="105">
        <f t="shared" si="2"/>
        <v>0</v>
      </c>
      <c r="P32" s="105">
        <f t="shared" si="3"/>
        <v>0</v>
      </c>
      <c r="Q32" s="105">
        <f t="shared" si="4"/>
        <v>0</v>
      </c>
      <c r="R32" s="103"/>
      <c r="S32" s="103"/>
      <c r="T32" s="103"/>
      <c r="U32" s="103"/>
      <c r="V32" s="103"/>
      <c r="W32" s="105">
        <f t="shared" si="5"/>
        <v>0</v>
      </c>
      <c r="X32" s="100"/>
      <c r="Y32" s="100"/>
      <c r="Z32" s="103"/>
      <c r="AA32" s="103"/>
      <c r="AB32" s="59" t="s">
        <v>243</v>
      </c>
      <c r="AC32" s="93">
        <f t="shared" si="6"/>
        <v>34440</v>
      </c>
    </row>
    <row r="33" spans="1:29" ht="15">
      <c r="A33" s="101">
        <v>21</v>
      </c>
      <c r="B33" s="108" t="s">
        <v>20</v>
      </c>
      <c r="C33" s="102">
        <v>8</v>
      </c>
      <c r="D33" s="129">
        <v>19500</v>
      </c>
      <c r="E33" s="102" t="s">
        <v>16</v>
      </c>
      <c r="F33" s="129" t="s">
        <v>234</v>
      </c>
      <c r="G33" s="103"/>
      <c r="H33" s="103"/>
      <c r="I33" s="103"/>
      <c r="J33" s="103"/>
      <c r="K33" s="104">
        <f t="shared" si="0"/>
        <v>0</v>
      </c>
      <c r="L33" s="103"/>
      <c r="M33" s="103"/>
      <c r="N33" s="105">
        <f t="shared" si="1"/>
        <v>0</v>
      </c>
      <c r="O33" s="105">
        <f t="shared" si="2"/>
        <v>0</v>
      </c>
      <c r="P33" s="105">
        <f t="shared" si="3"/>
        <v>0</v>
      </c>
      <c r="Q33" s="105">
        <f t="shared" si="4"/>
        <v>0</v>
      </c>
      <c r="R33" s="103"/>
      <c r="S33" s="103"/>
      <c r="T33" s="103"/>
      <c r="U33" s="103"/>
      <c r="V33" s="103"/>
      <c r="W33" s="105">
        <f t="shared" si="5"/>
        <v>0</v>
      </c>
      <c r="X33" s="100"/>
      <c r="Y33" s="100"/>
      <c r="Z33" s="103"/>
      <c r="AA33" s="103"/>
      <c r="AC33" s="93">
        <f t="shared" si="6"/>
        <v>32600</v>
      </c>
    </row>
    <row r="34" spans="1:29" ht="15">
      <c r="A34" s="101">
        <v>22</v>
      </c>
      <c r="B34" s="108" t="s">
        <v>184</v>
      </c>
      <c r="C34" s="102">
        <v>8</v>
      </c>
      <c r="D34" s="129">
        <v>19500</v>
      </c>
      <c r="E34" s="102" t="s">
        <v>16</v>
      </c>
      <c r="F34" s="129" t="s">
        <v>234</v>
      </c>
      <c r="G34" s="103"/>
      <c r="H34" s="103"/>
      <c r="I34" s="103"/>
      <c r="J34" s="103"/>
      <c r="K34" s="104">
        <f t="shared" si="0"/>
        <v>0</v>
      </c>
      <c r="L34" s="103"/>
      <c r="M34" s="103"/>
      <c r="N34" s="105">
        <f t="shared" si="1"/>
        <v>0</v>
      </c>
      <c r="O34" s="105">
        <f t="shared" si="2"/>
        <v>0</v>
      </c>
      <c r="P34" s="105">
        <f t="shared" si="3"/>
        <v>0</v>
      </c>
      <c r="Q34" s="105">
        <f t="shared" si="4"/>
        <v>0</v>
      </c>
      <c r="R34" s="103"/>
      <c r="S34" s="103"/>
      <c r="T34" s="103"/>
      <c r="U34" s="103"/>
      <c r="V34" s="103"/>
      <c r="W34" s="105">
        <f t="shared" si="5"/>
        <v>0</v>
      </c>
      <c r="X34" s="100"/>
      <c r="Y34" s="100"/>
      <c r="Z34" s="103"/>
      <c r="AA34" s="103"/>
      <c r="AC34" s="93">
        <f t="shared" si="6"/>
        <v>32600</v>
      </c>
    </row>
    <row r="35" spans="1:29" ht="17.25" customHeight="1">
      <c r="A35" s="101">
        <v>23</v>
      </c>
      <c r="B35" s="108" t="s">
        <v>22</v>
      </c>
      <c r="C35" s="102">
        <v>2</v>
      </c>
      <c r="D35" s="129">
        <v>15900</v>
      </c>
      <c r="E35" s="102" t="s">
        <v>16</v>
      </c>
      <c r="F35" s="129" t="s">
        <v>245</v>
      </c>
      <c r="G35" s="103"/>
      <c r="H35" s="103"/>
      <c r="I35" s="103"/>
      <c r="J35" s="103"/>
      <c r="K35" s="104">
        <f t="shared" si="0"/>
        <v>0</v>
      </c>
      <c r="L35" s="103"/>
      <c r="M35" s="103"/>
      <c r="N35" s="105">
        <f t="shared" si="1"/>
        <v>0</v>
      </c>
      <c r="O35" s="105">
        <f t="shared" si="2"/>
        <v>0</v>
      </c>
      <c r="P35" s="105">
        <f t="shared" si="3"/>
        <v>0</v>
      </c>
      <c r="Q35" s="105">
        <f t="shared" si="4"/>
        <v>0</v>
      </c>
      <c r="R35" s="103"/>
      <c r="S35" s="103"/>
      <c r="T35" s="103"/>
      <c r="U35" s="103"/>
      <c r="V35" s="103"/>
      <c r="W35" s="105">
        <f t="shared" si="5"/>
        <v>0</v>
      </c>
      <c r="X35" s="100"/>
      <c r="Y35" s="100"/>
      <c r="Z35" s="103"/>
      <c r="AA35" s="103"/>
      <c r="AC35" s="93">
        <f t="shared" si="6"/>
        <v>26520</v>
      </c>
    </row>
    <row r="36" spans="1:29" ht="15">
      <c r="A36" s="101">
        <v>24</v>
      </c>
      <c r="B36" s="108" t="s">
        <v>170</v>
      </c>
      <c r="C36" s="102">
        <v>8</v>
      </c>
      <c r="D36" s="129">
        <v>19500</v>
      </c>
      <c r="E36" s="102" t="s">
        <v>16</v>
      </c>
      <c r="F36" s="129" t="s">
        <v>234</v>
      </c>
      <c r="G36" s="103"/>
      <c r="H36" s="103"/>
      <c r="I36" s="103"/>
      <c r="J36" s="103"/>
      <c r="K36" s="104">
        <f>I36+J36</f>
        <v>0</v>
      </c>
      <c r="L36" s="103"/>
      <c r="M36" s="103"/>
      <c r="N36" s="105">
        <f>L36+M36</f>
        <v>0</v>
      </c>
      <c r="O36" s="105">
        <f>I36-L36</f>
        <v>0</v>
      </c>
      <c r="P36" s="105">
        <f>J36-M36</f>
        <v>0</v>
      </c>
      <c r="Q36" s="105">
        <f>O36+P36</f>
        <v>0</v>
      </c>
      <c r="R36" s="103"/>
      <c r="S36" s="103"/>
      <c r="T36" s="103"/>
      <c r="U36" s="103"/>
      <c r="V36" s="103"/>
      <c r="W36" s="105">
        <f>SUM(R36:V36)</f>
        <v>0</v>
      </c>
      <c r="X36" s="100"/>
      <c r="Y36" s="100"/>
      <c r="Z36" s="103"/>
      <c r="AA36" s="103"/>
      <c r="AC36" s="93">
        <f>ROUND((D36+F36)*0.4,0)</f>
        <v>32600</v>
      </c>
    </row>
    <row r="37" spans="1:29" ht="15">
      <c r="A37" s="101">
        <v>25</v>
      </c>
      <c r="B37" s="108" t="s">
        <v>23</v>
      </c>
      <c r="C37" s="102">
        <v>1</v>
      </c>
      <c r="D37" s="129">
        <v>15700</v>
      </c>
      <c r="E37" s="102" t="s">
        <v>16</v>
      </c>
      <c r="F37" s="129" t="s">
        <v>235</v>
      </c>
      <c r="G37" s="103"/>
      <c r="H37" s="103"/>
      <c r="I37" s="103"/>
      <c r="J37" s="103"/>
      <c r="K37" s="104">
        <f t="shared" si="0"/>
        <v>0</v>
      </c>
      <c r="L37" s="103"/>
      <c r="M37" s="103"/>
      <c r="N37" s="105">
        <f t="shared" si="1"/>
        <v>0</v>
      </c>
      <c r="O37" s="105">
        <f t="shared" si="2"/>
        <v>0</v>
      </c>
      <c r="P37" s="105">
        <f t="shared" si="3"/>
        <v>0</v>
      </c>
      <c r="Q37" s="105">
        <f t="shared" si="4"/>
        <v>0</v>
      </c>
      <c r="R37" s="103"/>
      <c r="S37" s="103"/>
      <c r="T37" s="103"/>
      <c r="U37" s="103"/>
      <c r="V37" s="103"/>
      <c r="W37" s="105">
        <f t="shared" si="5"/>
        <v>0</v>
      </c>
      <c r="X37" s="100"/>
      <c r="Y37" s="100"/>
      <c r="Z37" s="103"/>
      <c r="AA37" s="103"/>
      <c r="AC37" s="93">
        <f t="shared" si="6"/>
        <v>26280</v>
      </c>
    </row>
    <row r="38" spans="1:29" ht="17.25" customHeight="1">
      <c r="A38" s="101">
        <v>26</v>
      </c>
      <c r="B38" s="108" t="s">
        <v>24</v>
      </c>
      <c r="C38" s="102">
        <v>1</v>
      </c>
      <c r="D38" s="129">
        <v>15700</v>
      </c>
      <c r="E38" s="102" t="s">
        <v>16</v>
      </c>
      <c r="F38" s="129" t="s">
        <v>235</v>
      </c>
      <c r="G38" s="103"/>
      <c r="H38" s="103"/>
      <c r="I38" s="103"/>
      <c r="J38" s="103"/>
      <c r="K38" s="104">
        <f t="shared" si="0"/>
        <v>0</v>
      </c>
      <c r="L38" s="103"/>
      <c r="M38" s="103"/>
      <c r="N38" s="105">
        <f t="shared" si="1"/>
        <v>0</v>
      </c>
      <c r="O38" s="105">
        <f t="shared" si="2"/>
        <v>0</v>
      </c>
      <c r="P38" s="105">
        <f t="shared" si="3"/>
        <v>0</v>
      </c>
      <c r="Q38" s="105">
        <f t="shared" si="4"/>
        <v>0</v>
      </c>
      <c r="R38" s="103"/>
      <c r="S38" s="103"/>
      <c r="T38" s="103"/>
      <c r="U38" s="103"/>
      <c r="V38" s="103"/>
      <c r="W38" s="105">
        <f t="shared" si="5"/>
        <v>0</v>
      </c>
      <c r="X38" s="100"/>
      <c r="Y38" s="100"/>
      <c r="Z38" s="103"/>
      <c r="AA38" s="103"/>
      <c r="AC38" s="93">
        <f t="shared" si="6"/>
        <v>26280</v>
      </c>
    </row>
    <row r="39" spans="1:29" ht="15">
      <c r="A39" s="101">
        <v>27</v>
      </c>
      <c r="B39" s="108" t="s">
        <v>119</v>
      </c>
      <c r="C39" s="102">
        <v>1</v>
      </c>
      <c r="D39" s="129">
        <v>15700</v>
      </c>
      <c r="E39" s="102" t="s">
        <v>16</v>
      </c>
      <c r="F39" s="129" t="s">
        <v>235</v>
      </c>
      <c r="G39" s="103"/>
      <c r="H39" s="103"/>
      <c r="I39" s="103"/>
      <c r="J39" s="103"/>
      <c r="K39" s="104">
        <f t="shared" si="0"/>
        <v>0</v>
      </c>
      <c r="L39" s="103"/>
      <c r="M39" s="103"/>
      <c r="N39" s="105">
        <f t="shared" si="1"/>
        <v>0</v>
      </c>
      <c r="O39" s="105">
        <f t="shared" si="2"/>
        <v>0</v>
      </c>
      <c r="P39" s="105">
        <f t="shared" si="3"/>
        <v>0</v>
      </c>
      <c r="Q39" s="105">
        <f t="shared" si="4"/>
        <v>0</v>
      </c>
      <c r="R39" s="103"/>
      <c r="S39" s="103"/>
      <c r="T39" s="103"/>
      <c r="U39" s="103"/>
      <c r="V39" s="103"/>
      <c r="W39" s="105">
        <f t="shared" si="5"/>
        <v>0</v>
      </c>
      <c r="X39" s="100"/>
      <c r="Y39" s="100"/>
      <c r="Z39" s="103"/>
      <c r="AA39" s="103"/>
      <c r="AC39" s="93">
        <f t="shared" si="6"/>
        <v>26280</v>
      </c>
    </row>
    <row r="40" spans="1:27" ht="15">
      <c r="A40" s="101"/>
      <c r="B40" s="91"/>
      <c r="C40" s="102"/>
      <c r="D40" s="129"/>
      <c r="E40" s="102"/>
      <c r="F40" s="129"/>
      <c r="G40" s="105"/>
      <c r="H40" s="105"/>
      <c r="I40" s="105"/>
      <c r="J40" s="105"/>
      <c r="K40" s="104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</row>
    <row r="41" spans="1:29" ht="15">
      <c r="A41" s="101">
        <v>28</v>
      </c>
      <c r="B41" s="91" t="s">
        <v>17</v>
      </c>
      <c r="C41" s="102">
        <v>18</v>
      </c>
      <c r="D41" s="129">
        <v>36900</v>
      </c>
      <c r="E41" s="102" t="s">
        <v>16</v>
      </c>
      <c r="F41" s="129" t="s">
        <v>231</v>
      </c>
      <c r="G41" s="103"/>
      <c r="H41" s="103"/>
      <c r="I41" s="103"/>
      <c r="J41" s="103"/>
      <c r="K41" s="104">
        <f aca="true" t="shared" si="7" ref="K41:K61">I41+J41</f>
        <v>0</v>
      </c>
      <c r="L41" s="103"/>
      <c r="M41" s="103"/>
      <c r="N41" s="105">
        <f aca="true" t="shared" si="8" ref="N41:N61">L41+M41</f>
        <v>0</v>
      </c>
      <c r="O41" s="105">
        <f aca="true" t="shared" si="9" ref="O41:O61">I41-L41</f>
        <v>0</v>
      </c>
      <c r="P41" s="105">
        <f aca="true" t="shared" si="10" ref="P41:P61">J41-M41</f>
        <v>0</v>
      </c>
      <c r="Q41" s="105">
        <f aca="true" t="shared" si="11" ref="Q41:Q61">O41+P41</f>
        <v>0</v>
      </c>
      <c r="R41" s="103"/>
      <c r="S41" s="103"/>
      <c r="T41" s="103"/>
      <c r="U41" s="103"/>
      <c r="V41" s="103"/>
      <c r="W41" s="105">
        <f aca="true" t="shared" si="12" ref="W41:W61">SUM(R41:V41)</f>
        <v>0</v>
      </c>
      <c r="X41" s="100"/>
      <c r="Y41" s="100"/>
      <c r="Z41" s="103"/>
      <c r="AA41" s="103"/>
      <c r="AB41" s="59" t="s">
        <v>244</v>
      </c>
      <c r="AC41" s="93">
        <f aca="true" t="shared" si="13" ref="AC41:AC61">ROUND((D41+F41)*0.4,0)</f>
        <v>61400</v>
      </c>
    </row>
    <row r="42" spans="1:29" ht="10.5" customHeight="1" hidden="1">
      <c r="A42" s="101">
        <v>29</v>
      </c>
      <c r="B42" s="130" t="s">
        <v>174</v>
      </c>
      <c r="C42" s="102">
        <v>16</v>
      </c>
      <c r="D42" s="129">
        <v>36400</v>
      </c>
      <c r="E42" s="102" t="s">
        <v>16</v>
      </c>
      <c r="F42" s="129" t="s">
        <v>218</v>
      </c>
      <c r="G42" s="103"/>
      <c r="H42" s="103"/>
      <c r="I42" s="103"/>
      <c r="J42" s="103"/>
      <c r="K42" s="104">
        <f t="shared" si="7"/>
        <v>0</v>
      </c>
      <c r="L42" s="103"/>
      <c r="M42" s="103"/>
      <c r="N42" s="105">
        <f t="shared" si="8"/>
        <v>0</v>
      </c>
      <c r="O42" s="105">
        <f t="shared" si="9"/>
        <v>0</v>
      </c>
      <c r="P42" s="105">
        <f t="shared" si="10"/>
        <v>0</v>
      </c>
      <c r="Q42" s="105">
        <f t="shared" si="11"/>
        <v>0</v>
      </c>
      <c r="R42" s="103"/>
      <c r="S42" s="103"/>
      <c r="T42" s="103"/>
      <c r="U42" s="103"/>
      <c r="V42" s="103"/>
      <c r="W42" s="105">
        <f t="shared" si="12"/>
        <v>0</v>
      </c>
      <c r="X42" s="100"/>
      <c r="Y42" s="100"/>
      <c r="Z42" s="103"/>
      <c r="AA42" s="103"/>
      <c r="AC42" s="93">
        <f t="shared" si="13"/>
        <v>68240</v>
      </c>
    </row>
    <row r="43" spans="1:29" ht="9" customHeight="1" hidden="1">
      <c r="A43" s="101">
        <v>30</v>
      </c>
      <c r="B43" s="130" t="s">
        <v>194</v>
      </c>
      <c r="C43" s="102">
        <v>16</v>
      </c>
      <c r="D43" s="129">
        <v>36400</v>
      </c>
      <c r="E43" s="102" t="s">
        <v>16</v>
      </c>
      <c r="F43" s="129" t="s">
        <v>218</v>
      </c>
      <c r="G43" s="103"/>
      <c r="H43" s="103"/>
      <c r="I43" s="103"/>
      <c r="J43" s="103"/>
      <c r="K43" s="104">
        <f t="shared" si="7"/>
        <v>0</v>
      </c>
      <c r="L43" s="103"/>
      <c r="M43" s="103"/>
      <c r="N43" s="105">
        <f t="shared" si="8"/>
        <v>0</v>
      </c>
      <c r="O43" s="105">
        <f t="shared" si="9"/>
        <v>0</v>
      </c>
      <c r="P43" s="105">
        <f t="shared" si="10"/>
        <v>0</v>
      </c>
      <c r="Q43" s="105">
        <f t="shared" si="11"/>
        <v>0</v>
      </c>
      <c r="R43" s="103"/>
      <c r="S43" s="103"/>
      <c r="T43" s="103"/>
      <c r="U43" s="103"/>
      <c r="V43" s="103"/>
      <c r="W43" s="105">
        <f t="shared" si="12"/>
        <v>0</v>
      </c>
      <c r="X43" s="100"/>
      <c r="Y43" s="100"/>
      <c r="Z43" s="103"/>
      <c r="AA43" s="103"/>
      <c r="AC43" s="93">
        <f t="shared" si="13"/>
        <v>68240</v>
      </c>
    </row>
    <row r="44" spans="1:29" ht="15" customHeight="1">
      <c r="A44" s="101">
        <v>29</v>
      </c>
      <c r="B44" s="91" t="s">
        <v>178</v>
      </c>
      <c r="C44" s="102">
        <v>10</v>
      </c>
      <c r="D44" s="129">
        <v>20600</v>
      </c>
      <c r="E44" s="102" t="s">
        <v>16</v>
      </c>
      <c r="F44" s="129" t="s">
        <v>233</v>
      </c>
      <c r="G44" s="103"/>
      <c r="H44" s="103"/>
      <c r="I44" s="103"/>
      <c r="J44" s="103"/>
      <c r="K44" s="104">
        <f t="shared" si="7"/>
        <v>0</v>
      </c>
      <c r="L44" s="103"/>
      <c r="M44" s="103"/>
      <c r="N44" s="105">
        <f t="shared" si="8"/>
        <v>0</v>
      </c>
      <c r="O44" s="105">
        <f t="shared" si="9"/>
        <v>0</v>
      </c>
      <c r="P44" s="105">
        <f t="shared" si="10"/>
        <v>0</v>
      </c>
      <c r="Q44" s="105">
        <f t="shared" si="11"/>
        <v>0</v>
      </c>
      <c r="R44" s="103"/>
      <c r="S44" s="103"/>
      <c r="T44" s="103"/>
      <c r="U44" s="103"/>
      <c r="V44" s="103"/>
      <c r="W44" s="105">
        <f t="shared" si="12"/>
        <v>0</v>
      </c>
      <c r="X44" s="100"/>
      <c r="Y44" s="100"/>
      <c r="Z44" s="103"/>
      <c r="AA44" s="103"/>
      <c r="AB44" s="59" t="s">
        <v>47</v>
      </c>
      <c r="AC44" s="93">
        <f t="shared" si="13"/>
        <v>34440</v>
      </c>
    </row>
    <row r="45" spans="1:29" ht="15">
      <c r="A45" s="101">
        <v>30</v>
      </c>
      <c r="B45" s="91" t="s">
        <v>179</v>
      </c>
      <c r="C45" s="102">
        <v>10</v>
      </c>
      <c r="D45" s="129">
        <v>20600</v>
      </c>
      <c r="E45" s="102" t="s">
        <v>16</v>
      </c>
      <c r="F45" s="129" t="s">
        <v>233</v>
      </c>
      <c r="G45" s="103"/>
      <c r="H45" s="103"/>
      <c r="I45" s="103"/>
      <c r="J45" s="103"/>
      <c r="K45" s="104">
        <f t="shared" si="7"/>
        <v>0</v>
      </c>
      <c r="L45" s="103"/>
      <c r="M45" s="103"/>
      <c r="N45" s="105">
        <f t="shared" si="8"/>
        <v>0</v>
      </c>
      <c r="O45" s="105">
        <f t="shared" si="9"/>
        <v>0</v>
      </c>
      <c r="P45" s="105">
        <f t="shared" si="10"/>
        <v>0</v>
      </c>
      <c r="Q45" s="105">
        <f t="shared" si="11"/>
        <v>0</v>
      </c>
      <c r="R45" s="103"/>
      <c r="S45" s="103"/>
      <c r="T45" s="103"/>
      <c r="U45" s="103"/>
      <c r="V45" s="103"/>
      <c r="W45" s="105">
        <f t="shared" si="12"/>
        <v>0</v>
      </c>
      <c r="X45" s="100"/>
      <c r="Y45" s="100"/>
      <c r="Z45" s="103"/>
      <c r="AA45" s="103"/>
      <c r="AB45" s="59" t="s">
        <v>47</v>
      </c>
      <c r="AC45" s="93">
        <f t="shared" si="13"/>
        <v>34440</v>
      </c>
    </row>
    <row r="46" spans="1:29" ht="16.5" customHeight="1">
      <c r="A46" s="101">
        <v>31</v>
      </c>
      <c r="B46" s="91" t="s">
        <v>182</v>
      </c>
      <c r="C46" s="102">
        <v>10</v>
      </c>
      <c r="D46" s="129">
        <v>20600</v>
      </c>
      <c r="E46" s="102" t="s">
        <v>16</v>
      </c>
      <c r="F46" s="129" t="s">
        <v>233</v>
      </c>
      <c r="G46" s="103"/>
      <c r="H46" s="103"/>
      <c r="I46" s="103"/>
      <c r="J46" s="103"/>
      <c r="K46" s="104">
        <f>I46+J46</f>
        <v>0</v>
      </c>
      <c r="L46" s="103"/>
      <c r="M46" s="103"/>
      <c r="N46" s="105">
        <f>L46+M46</f>
        <v>0</v>
      </c>
      <c r="O46" s="105">
        <f>I46-L46</f>
        <v>0</v>
      </c>
      <c r="P46" s="105">
        <f>J46-M46</f>
        <v>0</v>
      </c>
      <c r="Q46" s="105">
        <f>O46+P46</f>
        <v>0</v>
      </c>
      <c r="R46" s="103"/>
      <c r="S46" s="103"/>
      <c r="T46" s="103"/>
      <c r="U46" s="103"/>
      <c r="V46" s="103"/>
      <c r="W46" s="105">
        <f>SUM(R46:V46)</f>
        <v>0</v>
      </c>
      <c r="X46" s="100"/>
      <c r="Y46" s="100"/>
      <c r="Z46" s="103"/>
      <c r="AA46" s="103"/>
      <c r="AB46" s="59" t="s">
        <v>47</v>
      </c>
      <c r="AC46" s="93">
        <f>ROUND((D46+F46)*0.4,0)</f>
        <v>34440</v>
      </c>
    </row>
    <row r="47" spans="1:29" ht="15">
      <c r="A47" s="101">
        <v>32</v>
      </c>
      <c r="B47" s="91" t="s">
        <v>183</v>
      </c>
      <c r="C47" s="102">
        <v>10</v>
      </c>
      <c r="D47" s="129">
        <v>20600</v>
      </c>
      <c r="E47" s="102" t="s">
        <v>16</v>
      </c>
      <c r="F47" s="129" t="s">
        <v>233</v>
      </c>
      <c r="G47" s="103"/>
      <c r="H47" s="103"/>
      <c r="I47" s="103"/>
      <c r="J47" s="103"/>
      <c r="K47" s="104">
        <f>I47+J47</f>
        <v>0</v>
      </c>
      <c r="L47" s="103"/>
      <c r="M47" s="103"/>
      <c r="N47" s="105">
        <f>L47+M47</f>
        <v>0</v>
      </c>
      <c r="O47" s="105">
        <f>I47-L47</f>
        <v>0</v>
      </c>
      <c r="P47" s="105">
        <f>J47-M47</f>
        <v>0</v>
      </c>
      <c r="Q47" s="105">
        <f>O47+P47</f>
        <v>0</v>
      </c>
      <c r="R47" s="103"/>
      <c r="S47" s="103"/>
      <c r="T47" s="103"/>
      <c r="U47" s="103"/>
      <c r="V47" s="103"/>
      <c r="W47" s="105">
        <f>SUM(R47:V47)</f>
        <v>0</v>
      </c>
      <c r="X47" s="100"/>
      <c r="Y47" s="100"/>
      <c r="Z47" s="103"/>
      <c r="AA47" s="103"/>
      <c r="AB47" s="59" t="s">
        <v>47</v>
      </c>
      <c r="AC47" s="93">
        <f>ROUND((D47+F47)*0.4,0)</f>
        <v>34440</v>
      </c>
    </row>
    <row r="48" spans="1:29" ht="15.75" customHeight="1">
      <c r="A48" s="101">
        <v>33</v>
      </c>
      <c r="B48" s="91" t="s">
        <v>180</v>
      </c>
      <c r="C48" s="102">
        <v>10</v>
      </c>
      <c r="D48" s="129">
        <v>20600</v>
      </c>
      <c r="E48" s="102" t="s">
        <v>16</v>
      </c>
      <c r="F48" s="129" t="s">
        <v>233</v>
      </c>
      <c r="G48" s="103"/>
      <c r="H48" s="103"/>
      <c r="I48" s="103"/>
      <c r="J48" s="103"/>
      <c r="K48" s="104">
        <f t="shared" si="7"/>
        <v>0</v>
      </c>
      <c r="L48" s="103"/>
      <c r="M48" s="103"/>
      <c r="N48" s="105">
        <f t="shared" si="8"/>
        <v>0</v>
      </c>
      <c r="O48" s="105">
        <f t="shared" si="9"/>
        <v>0</v>
      </c>
      <c r="P48" s="105">
        <f t="shared" si="10"/>
        <v>0</v>
      </c>
      <c r="Q48" s="105">
        <f t="shared" si="11"/>
        <v>0</v>
      </c>
      <c r="R48" s="103"/>
      <c r="S48" s="103"/>
      <c r="T48" s="103"/>
      <c r="U48" s="103"/>
      <c r="V48" s="103"/>
      <c r="W48" s="105">
        <f t="shared" si="12"/>
        <v>0</v>
      </c>
      <c r="X48" s="100"/>
      <c r="Y48" s="100"/>
      <c r="Z48" s="103"/>
      <c r="AA48" s="103"/>
      <c r="AB48" s="59" t="s">
        <v>47</v>
      </c>
      <c r="AC48" s="93">
        <f t="shared" si="13"/>
        <v>34440</v>
      </c>
    </row>
    <row r="49" spans="1:29" ht="15">
      <c r="A49" s="101">
        <v>34</v>
      </c>
      <c r="B49" s="91" t="s">
        <v>191</v>
      </c>
      <c r="C49" s="102">
        <v>10</v>
      </c>
      <c r="D49" s="129">
        <v>20600</v>
      </c>
      <c r="E49" s="102" t="s">
        <v>16</v>
      </c>
      <c r="F49" s="129" t="s">
        <v>233</v>
      </c>
      <c r="G49" s="103"/>
      <c r="H49" s="103"/>
      <c r="I49" s="103"/>
      <c r="J49" s="103"/>
      <c r="K49" s="104">
        <f t="shared" si="7"/>
        <v>0</v>
      </c>
      <c r="L49" s="103"/>
      <c r="M49" s="103"/>
      <c r="N49" s="105">
        <f t="shared" si="8"/>
        <v>0</v>
      </c>
      <c r="O49" s="105">
        <f t="shared" si="9"/>
        <v>0</v>
      </c>
      <c r="P49" s="105">
        <f t="shared" si="10"/>
        <v>0</v>
      </c>
      <c r="Q49" s="105">
        <f t="shared" si="11"/>
        <v>0</v>
      </c>
      <c r="R49" s="103"/>
      <c r="S49" s="103"/>
      <c r="T49" s="103"/>
      <c r="U49" s="103"/>
      <c r="V49" s="103"/>
      <c r="W49" s="105">
        <f t="shared" si="12"/>
        <v>0</v>
      </c>
      <c r="X49" s="100"/>
      <c r="Y49" s="100"/>
      <c r="Z49" s="103"/>
      <c r="AA49" s="103"/>
      <c r="AB49" s="59" t="s">
        <v>47</v>
      </c>
      <c r="AC49" s="93">
        <f t="shared" si="13"/>
        <v>34440</v>
      </c>
    </row>
    <row r="50" spans="1:29" ht="15">
      <c r="A50" s="101">
        <v>35</v>
      </c>
      <c r="B50" s="91" t="s">
        <v>193</v>
      </c>
      <c r="C50" s="102">
        <v>10</v>
      </c>
      <c r="D50" s="129">
        <v>20600</v>
      </c>
      <c r="E50" s="102" t="s">
        <v>16</v>
      </c>
      <c r="F50" s="129" t="s">
        <v>233</v>
      </c>
      <c r="G50" s="103"/>
      <c r="H50" s="103"/>
      <c r="I50" s="103"/>
      <c r="J50" s="103"/>
      <c r="K50" s="104">
        <f t="shared" si="7"/>
        <v>0</v>
      </c>
      <c r="L50" s="103"/>
      <c r="M50" s="103"/>
      <c r="N50" s="105">
        <f t="shared" si="8"/>
        <v>0</v>
      </c>
      <c r="O50" s="105">
        <f t="shared" si="9"/>
        <v>0</v>
      </c>
      <c r="P50" s="105">
        <f t="shared" si="10"/>
        <v>0</v>
      </c>
      <c r="Q50" s="105">
        <f t="shared" si="11"/>
        <v>0</v>
      </c>
      <c r="R50" s="103"/>
      <c r="S50" s="103"/>
      <c r="T50" s="103"/>
      <c r="U50" s="103"/>
      <c r="V50" s="103"/>
      <c r="W50" s="105">
        <f t="shared" si="12"/>
        <v>0</v>
      </c>
      <c r="X50" s="100"/>
      <c r="Y50" s="100"/>
      <c r="Z50" s="103"/>
      <c r="AA50" s="103"/>
      <c r="AB50" s="59" t="s">
        <v>243</v>
      </c>
      <c r="AC50" s="93">
        <f t="shared" si="13"/>
        <v>34440</v>
      </c>
    </row>
    <row r="51" spans="1:29" ht="15">
      <c r="A51" s="101">
        <v>36</v>
      </c>
      <c r="B51" s="91" t="s">
        <v>21</v>
      </c>
      <c r="C51" s="102">
        <v>8</v>
      </c>
      <c r="D51" s="129">
        <v>19500</v>
      </c>
      <c r="E51" s="102" t="s">
        <v>16</v>
      </c>
      <c r="F51" s="129" t="s">
        <v>234</v>
      </c>
      <c r="G51" s="103"/>
      <c r="H51" s="103"/>
      <c r="I51" s="103"/>
      <c r="J51" s="103"/>
      <c r="K51" s="104">
        <f t="shared" si="7"/>
        <v>0</v>
      </c>
      <c r="L51" s="103"/>
      <c r="M51" s="103"/>
      <c r="N51" s="105">
        <f t="shared" si="8"/>
        <v>0</v>
      </c>
      <c r="O51" s="105">
        <f t="shared" si="9"/>
        <v>0</v>
      </c>
      <c r="P51" s="105">
        <f t="shared" si="10"/>
        <v>0</v>
      </c>
      <c r="Q51" s="105">
        <f t="shared" si="11"/>
        <v>0</v>
      </c>
      <c r="R51" s="103"/>
      <c r="S51" s="103"/>
      <c r="T51" s="103"/>
      <c r="U51" s="103"/>
      <c r="V51" s="103"/>
      <c r="W51" s="105">
        <f t="shared" si="12"/>
        <v>0</v>
      </c>
      <c r="X51" s="100"/>
      <c r="Y51" s="100"/>
      <c r="Z51" s="103"/>
      <c r="AA51" s="103"/>
      <c r="AC51" s="93">
        <f t="shared" si="13"/>
        <v>32600</v>
      </c>
    </row>
    <row r="52" spans="1:29" ht="24">
      <c r="A52" s="101">
        <v>37</v>
      </c>
      <c r="B52" s="91" t="s">
        <v>188</v>
      </c>
      <c r="C52" s="102">
        <v>2</v>
      </c>
      <c r="D52" s="129">
        <v>15900</v>
      </c>
      <c r="E52" s="102" t="s">
        <v>16</v>
      </c>
      <c r="F52" s="129" t="s">
        <v>234</v>
      </c>
      <c r="G52" s="103"/>
      <c r="H52" s="103"/>
      <c r="I52" s="103"/>
      <c r="J52" s="103"/>
      <c r="K52" s="104">
        <f t="shared" si="7"/>
        <v>0</v>
      </c>
      <c r="L52" s="103"/>
      <c r="M52" s="103"/>
      <c r="N52" s="105">
        <f t="shared" si="8"/>
        <v>0</v>
      </c>
      <c r="O52" s="105">
        <f t="shared" si="9"/>
        <v>0</v>
      </c>
      <c r="P52" s="105">
        <f t="shared" si="10"/>
        <v>0</v>
      </c>
      <c r="Q52" s="105">
        <f t="shared" si="11"/>
        <v>0</v>
      </c>
      <c r="R52" s="103"/>
      <c r="S52" s="103"/>
      <c r="T52" s="103"/>
      <c r="U52" s="103"/>
      <c r="V52" s="103"/>
      <c r="W52" s="105">
        <f t="shared" si="12"/>
        <v>0</v>
      </c>
      <c r="X52" s="100"/>
      <c r="Y52" s="100"/>
      <c r="Z52" s="103"/>
      <c r="AA52" s="103"/>
      <c r="AC52" s="93">
        <f t="shared" si="13"/>
        <v>31160</v>
      </c>
    </row>
    <row r="53" spans="1:29" ht="15">
      <c r="A53" s="101">
        <v>38</v>
      </c>
      <c r="B53" s="91" t="s">
        <v>189</v>
      </c>
      <c r="C53" s="102">
        <v>2</v>
      </c>
      <c r="D53" s="129">
        <v>15900</v>
      </c>
      <c r="E53" s="102" t="s">
        <v>16</v>
      </c>
      <c r="F53" s="129" t="s">
        <v>234</v>
      </c>
      <c r="G53" s="103"/>
      <c r="H53" s="103"/>
      <c r="I53" s="103"/>
      <c r="J53" s="103"/>
      <c r="K53" s="104">
        <f t="shared" si="7"/>
        <v>0</v>
      </c>
      <c r="L53" s="103"/>
      <c r="M53" s="103"/>
      <c r="N53" s="105">
        <f t="shared" si="8"/>
        <v>0</v>
      </c>
      <c r="O53" s="105">
        <f t="shared" si="9"/>
        <v>0</v>
      </c>
      <c r="P53" s="105">
        <f t="shared" si="10"/>
        <v>0</v>
      </c>
      <c r="Q53" s="105">
        <f t="shared" si="11"/>
        <v>0</v>
      </c>
      <c r="R53" s="103"/>
      <c r="S53" s="103"/>
      <c r="T53" s="103"/>
      <c r="U53" s="103"/>
      <c r="V53" s="103"/>
      <c r="W53" s="105">
        <f t="shared" si="12"/>
        <v>0</v>
      </c>
      <c r="X53" s="100"/>
      <c r="Y53" s="100"/>
      <c r="Z53" s="103"/>
      <c r="AA53" s="103"/>
      <c r="AC53" s="93">
        <f t="shared" si="13"/>
        <v>31160</v>
      </c>
    </row>
    <row r="54" spans="1:29" ht="15">
      <c r="A54" s="101">
        <v>39</v>
      </c>
      <c r="B54" s="91" t="s">
        <v>185</v>
      </c>
      <c r="C54" s="102">
        <v>1</v>
      </c>
      <c r="D54" s="129">
        <v>15700</v>
      </c>
      <c r="E54" s="102" t="s">
        <v>16</v>
      </c>
      <c r="F54" s="129" t="s">
        <v>235</v>
      </c>
      <c r="G54" s="103"/>
      <c r="H54" s="103"/>
      <c r="I54" s="103"/>
      <c r="J54" s="103"/>
      <c r="K54" s="104">
        <f t="shared" si="7"/>
        <v>0</v>
      </c>
      <c r="L54" s="103"/>
      <c r="M54" s="103"/>
      <c r="N54" s="105">
        <f t="shared" si="8"/>
        <v>0</v>
      </c>
      <c r="O54" s="105">
        <f t="shared" si="9"/>
        <v>0</v>
      </c>
      <c r="P54" s="105">
        <f t="shared" si="10"/>
        <v>0</v>
      </c>
      <c r="Q54" s="105">
        <f t="shared" si="11"/>
        <v>0</v>
      </c>
      <c r="R54" s="103"/>
      <c r="S54" s="103"/>
      <c r="T54" s="103"/>
      <c r="U54" s="103"/>
      <c r="V54" s="103"/>
      <c r="W54" s="105">
        <f t="shared" si="12"/>
        <v>0</v>
      </c>
      <c r="X54" s="100"/>
      <c r="Y54" s="100"/>
      <c r="Z54" s="103"/>
      <c r="AA54" s="103"/>
      <c r="AC54" s="93">
        <f t="shared" si="13"/>
        <v>26280</v>
      </c>
    </row>
    <row r="55" spans="1:29" ht="15">
      <c r="A55" s="101">
        <v>40</v>
      </c>
      <c r="B55" s="91" t="s">
        <v>190</v>
      </c>
      <c r="C55" s="102">
        <v>1</v>
      </c>
      <c r="D55" s="129">
        <v>15700</v>
      </c>
      <c r="E55" s="102" t="s">
        <v>16</v>
      </c>
      <c r="F55" s="129" t="s">
        <v>235</v>
      </c>
      <c r="G55" s="103"/>
      <c r="H55" s="103"/>
      <c r="I55" s="103"/>
      <c r="J55" s="103"/>
      <c r="K55" s="104">
        <f t="shared" si="7"/>
        <v>0</v>
      </c>
      <c r="L55" s="103"/>
      <c r="M55" s="103"/>
      <c r="N55" s="105">
        <f t="shared" si="8"/>
        <v>0</v>
      </c>
      <c r="O55" s="105">
        <f t="shared" si="9"/>
        <v>0</v>
      </c>
      <c r="P55" s="105">
        <f t="shared" si="10"/>
        <v>0</v>
      </c>
      <c r="Q55" s="105">
        <f t="shared" si="11"/>
        <v>0</v>
      </c>
      <c r="R55" s="103"/>
      <c r="S55" s="103"/>
      <c r="T55" s="103"/>
      <c r="U55" s="103"/>
      <c r="V55" s="103"/>
      <c r="W55" s="105">
        <f t="shared" si="12"/>
        <v>0</v>
      </c>
      <c r="X55" s="100"/>
      <c r="Y55" s="100"/>
      <c r="Z55" s="103"/>
      <c r="AA55" s="103"/>
      <c r="AC55" s="93">
        <f t="shared" si="13"/>
        <v>26280</v>
      </c>
    </row>
    <row r="56" spans="1:29" ht="15" customHeight="1">
      <c r="A56" s="101">
        <v>41</v>
      </c>
      <c r="B56" s="91" t="s">
        <v>171</v>
      </c>
      <c r="C56" s="102">
        <v>1</v>
      </c>
      <c r="D56" s="129">
        <v>15700</v>
      </c>
      <c r="E56" s="102" t="s">
        <v>16</v>
      </c>
      <c r="F56" s="129" t="s">
        <v>235</v>
      </c>
      <c r="G56" s="103"/>
      <c r="H56" s="103"/>
      <c r="I56" s="103"/>
      <c r="J56" s="103"/>
      <c r="K56" s="104">
        <f t="shared" si="7"/>
        <v>0</v>
      </c>
      <c r="L56" s="103"/>
      <c r="M56" s="103"/>
      <c r="N56" s="105">
        <f t="shared" si="8"/>
        <v>0</v>
      </c>
      <c r="O56" s="105">
        <f t="shared" si="9"/>
        <v>0</v>
      </c>
      <c r="P56" s="105">
        <f t="shared" si="10"/>
        <v>0</v>
      </c>
      <c r="Q56" s="105">
        <f t="shared" si="11"/>
        <v>0</v>
      </c>
      <c r="R56" s="103"/>
      <c r="S56" s="103"/>
      <c r="T56" s="103"/>
      <c r="U56" s="103"/>
      <c r="V56" s="103"/>
      <c r="W56" s="105">
        <f t="shared" si="12"/>
        <v>0</v>
      </c>
      <c r="X56" s="100"/>
      <c r="Y56" s="100"/>
      <c r="Z56" s="103"/>
      <c r="AA56" s="103"/>
      <c r="AC56" s="93">
        <f t="shared" si="13"/>
        <v>26280</v>
      </c>
    </row>
    <row r="57" spans="1:29" ht="15">
      <c r="A57" s="101">
        <v>42</v>
      </c>
      <c r="B57" s="91" t="s">
        <v>186</v>
      </c>
      <c r="C57" s="102">
        <v>1</v>
      </c>
      <c r="D57" s="129">
        <v>15700</v>
      </c>
      <c r="E57" s="102" t="s">
        <v>16</v>
      </c>
      <c r="F57" s="129" t="s">
        <v>235</v>
      </c>
      <c r="G57" s="103"/>
      <c r="H57" s="103"/>
      <c r="I57" s="103"/>
      <c r="J57" s="103"/>
      <c r="K57" s="104">
        <f t="shared" si="7"/>
        <v>0</v>
      </c>
      <c r="L57" s="103"/>
      <c r="M57" s="103"/>
      <c r="N57" s="105">
        <f t="shared" si="8"/>
        <v>0</v>
      </c>
      <c r="O57" s="105">
        <f t="shared" si="9"/>
        <v>0</v>
      </c>
      <c r="P57" s="105">
        <f t="shared" si="10"/>
        <v>0</v>
      </c>
      <c r="Q57" s="105">
        <f t="shared" si="11"/>
        <v>0</v>
      </c>
      <c r="R57" s="103"/>
      <c r="S57" s="103"/>
      <c r="T57" s="103"/>
      <c r="U57" s="103"/>
      <c r="V57" s="103"/>
      <c r="W57" s="105">
        <f t="shared" si="12"/>
        <v>0</v>
      </c>
      <c r="X57" s="100"/>
      <c r="Y57" s="100"/>
      <c r="Z57" s="103"/>
      <c r="AA57" s="103"/>
      <c r="AC57" s="93">
        <f t="shared" si="13"/>
        <v>26280</v>
      </c>
    </row>
    <row r="58" spans="1:29" ht="15">
      <c r="A58" s="101">
        <v>43</v>
      </c>
      <c r="B58" s="91" t="s">
        <v>25</v>
      </c>
      <c r="C58" s="102">
        <v>1</v>
      </c>
      <c r="D58" s="129">
        <v>15700</v>
      </c>
      <c r="E58" s="102" t="s">
        <v>16</v>
      </c>
      <c r="F58" s="129" t="s">
        <v>235</v>
      </c>
      <c r="G58" s="103"/>
      <c r="H58" s="103"/>
      <c r="I58" s="103"/>
      <c r="J58" s="103"/>
      <c r="K58" s="104">
        <f>I58+J58</f>
        <v>0</v>
      </c>
      <c r="L58" s="103"/>
      <c r="M58" s="103"/>
      <c r="N58" s="105">
        <f>L58+M58</f>
        <v>0</v>
      </c>
      <c r="O58" s="105">
        <f>I58-L58</f>
        <v>0</v>
      </c>
      <c r="P58" s="105">
        <f>J58-M58</f>
        <v>0</v>
      </c>
      <c r="Q58" s="105">
        <f>O58+P58</f>
        <v>0</v>
      </c>
      <c r="R58" s="103"/>
      <c r="S58" s="103"/>
      <c r="T58" s="103"/>
      <c r="U58" s="103"/>
      <c r="V58" s="103"/>
      <c r="W58" s="105">
        <f>SUM(R58:V58)</f>
        <v>0</v>
      </c>
      <c r="X58" s="100"/>
      <c r="Y58" s="100"/>
      <c r="Z58" s="103"/>
      <c r="AA58" s="103"/>
      <c r="AC58" s="93">
        <f>ROUND((D58+F58)*0.4,0)</f>
        <v>26280</v>
      </c>
    </row>
    <row r="59" spans="1:29" ht="15">
      <c r="A59" s="101">
        <v>44</v>
      </c>
      <c r="B59" s="91" t="s">
        <v>187</v>
      </c>
      <c r="C59" s="102">
        <v>1</v>
      </c>
      <c r="D59" s="129">
        <v>15700</v>
      </c>
      <c r="E59" s="102" t="s">
        <v>16</v>
      </c>
      <c r="F59" s="129" t="s">
        <v>235</v>
      </c>
      <c r="G59" s="103"/>
      <c r="H59" s="103"/>
      <c r="I59" s="103"/>
      <c r="J59" s="103"/>
      <c r="K59" s="104">
        <f t="shared" si="7"/>
        <v>0</v>
      </c>
      <c r="L59" s="103"/>
      <c r="M59" s="103"/>
      <c r="N59" s="105">
        <f t="shared" si="8"/>
        <v>0</v>
      </c>
      <c r="O59" s="105">
        <f t="shared" si="9"/>
        <v>0</v>
      </c>
      <c r="P59" s="105">
        <f t="shared" si="10"/>
        <v>0</v>
      </c>
      <c r="Q59" s="105">
        <f t="shared" si="11"/>
        <v>0</v>
      </c>
      <c r="R59" s="103"/>
      <c r="S59" s="103"/>
      <c r="T59" s="103"/>
      <c r="U59" s="103"/>
      <c r="V59" s="103"/>
      <c r="W59" s="105">
        <f t="shared" si="12"/>
        <v>0</v>
      </c>
      <c r="X59" s="100"/>
      <c r="Y59" s="100"/>
      <c r="Z59" s="103"/>
      <c r="AA59" s="103"/>
      <c r="AC59" s="93">
        <f t="shared" si="13"/>
        <v>26280</v>
      </c>
    </row>
    <row r="60" spans="1:29" ht="15">
      <c r="A60" s="101">
        <v>45</v>
      </c>
      <c r="B60" s="91" t="s">
        <v>26</v>
      </c>
      <c r="C60" s="102" t="s">
        <v>29</v>
      </c>
      <c r="D60" s="129">
        <v>4100</v>
      </c>
      <c r="E60" s="102" t="s">
        <v>16</v>
      </c>
      <c r="F60" s="129">
        <v>12500</v>
      </c>
      <c r="G60" s="103"/>
      <c r="H60" s="103"/>
      <c r="I60" s="103"/>
      <c r="J60" s="103"/>
      <c r="K60" s="104">
        <f t="shared" si="7"/>
        <v>0</v>
      </c>
      <c r="L60" s="103"/>
      <c r="M60" s="103"/>
      <c r="N60" s="105">
        <f t="shared" si="8"/>
        <v>0</v>
      </c>
      <c r="O60" s="105">
        <f t="shared" si="9"/>
        <v>0</v>
      </c>
      <c r="P60" s="105">
        <f t="shared" si="10"/>
        <v>0</v>
      </c>
      <c r="Q60" s="105">
        <f t="shared" si="11"/>
        <v>0</v>
      </c>
      <c r="R60" s="103"/>
      <c r="S60" s="103"/>
      <c r="T60" s="103"/>
      <c r="U60" s="103"/>
      <c r="V60" s="103"/>
      <c r="W60" s="105">
        <f t="shared" si="12"/>
        <v>0</v>
      </c>
      <c r="X60" s="100"/>
      <c r="Y60" s="100"/>
      <c r="Z60" s="103"/>
      <c r="AA60" s="103"/>
      <c r="AC60" s="93">
        <f t="shared" si="13"/>
        <v>6640</v>
      </c>
    </row>
    <row r="61" spans="1:29" ht="15">
      <c r="A61" s="101">
        <v>46</v>
      </c>
      <c r="B61" s="91" t="s">
        <v>27</v>
      </c>
      <c r="C61" s="102" t="s">
        <v>29</v>
      </c>
      <c r="D61" s="129">
        <v>4100</v>
      </c>
      <c r="E61" s="102" t="s">
        <v>16</v>
      </c>
      <c r="F61" s="129">
        <v>12500</v>
      </c>
      <c r="G61" s="103"/>
      <c r="H61" s="103"/>
      <c r="I61" s="103"/>
      <c r="J61" s="103"/>
      <c r="K61" s="104">
        <f t="shared" si="7"/>
        <v>0</v>
      </c>
      <c r="L61" s="103"/>
      <c r="M61" s="103"/>
      <c r="N61" s="105">
        <f t="shared" si="8"/>
        <v>0</v>
      </c>
      <c r="O61" s="105">
        <f t="shared" si="9"/>
        <v>0</v>
      </c>
      <c r="P61" s="105">
        <f t="shared" si="10"/>
        <v>0</v>
      </c>
      <c r="Q61" s="105">
        <f t="shared" si="11"/>
        <v>0</v>
      </c>
      <c r="R61" s="103"/>
      <c r="S61" s="103"/>
      <c r="T61" s="103"/>
      <c r="U61" s="103"/>
      <c r="V61" s="103"/>
      <c r="W61" s="105">
        <f t="shared" si="12"/>
        <v>0</v>
      </c>
      <c r="X61" s="100"/>
      <c r="Y61" s="100"/>
      <c r="Z61" s="103"/>
      <c r="AA61" s="103"/>
      <c r="AC61" s="93">
        <f t="shared" si="13"/>
        <v>6640</v>
      </c>
    </row>
    <row r="62" spans="1:27" ht="24" customHeight="1">
      <c r="A62" s="101"/>
      <c r="B62" s="128" t="s">
        <v>9</v>
      </c>
      <c r="C62" s="128"/>
      <c r="D62" s="128"/>
      <c r="E62" s="128"/>
      <c r="F62" s="128"/>
      <c r="G62" s="105">
        <f aca="true" t="shared" si="14" ref="G62:AA62">SUM(G12:G61)</f>
        <v>0</v>
      </c>
      <c r="H62" s="105">
        <f t="shared" si="14"/>
        <v>0</v>
      </c>
      <c r="I62" s="105">
        <f t="shared" si="14"/>
        <v>0</v>
      </c>
      <c r="J62" s="105">
        <f t="shared" si="14"/>
        <v>0</v>
      </c>
      <c r="K62" s="105">
        <f t="shared" si="14"/>
        <v>0</v>
      </c>
      <c r="L62" s="105">
        <f t="shared" si="14"/>
        <v>0</v>
      </c>
      <c r="M62" s="105">
        <f t="shared" si="14"/>
        <v>0</v>
      </c>
      <c r="N62" s="105">
        <f t="shared" si="14"/>
        <v>0</v>
      </c>
      <c r="O62" s="105">
        <f t="shared" si="14"/>
        <v>0</v>
      </c>
      <c r="P62" s="105">
        <f t="shared" si="14"/>
        <v>0</v>
      </c>
      <c r="Q62" s="105">
        <f t="shared" si="14"/>
        <v>0</v>
      </c>
      <c r="R62" s="105">
        <f t="shared" si="14"/>
        <v>0</v>
      </c>
      <c r="S62" s="105">
        <f t="shared" si="14"/>
        <v>0</v>
      </c>
      <c r="T62" s="105">
        <f t="shared" si="14"/>
        <v>0</v>
      </c>
      <c r="U62" s="105">
        <f t="shared" si="14"/>
        <v>0</v>
      </c>
      <c r="V62" s="105">
        <f t="shared" si="14"/>
        <v>0</v>
      </c>
      <c r="W62" s="105">
        <f t="shared" si="14"/>
        <v>0</v>
      </c>
      <c r="X62" s="105">
        <f t="shared" si="14"/>
        <v>0</v>
      </c>
      <c r="Y62" s="105">
        <f t="shared" si="14"/>
        <v>0</v>
      </c>
      <c r="Z62" s="105">
        <f t="shared" si="14"/>
        <v>0</v>
      </c>
      <c r="AA62" s="105">
        <f t="shared" si="14"/>
        <v>0</v>
      </c>
    </row>
    <row r="66" ht="15">
      <c r="W66" s="90"/>
    </row>
  </sheetData>
  <sheetProtection password="8D0A" sheet="1" objects="1" scenarios="1" selectLockedCells="1"/>
  <mergeCells count="47">
    <mergeCell ref="S9:S10"/>
    <mergeCell ref="Y9:Y10"/>
    <mergeCell ref="X8:Y8"/>
    <mergeCell ref="H9:H10"/>
    <mergeCell ref="X9:X10"/>
    <mergeCell ref="J9:J10"/>
    <mergeCell ref="K9:K10"/>
    <mergeCell ref="T9:T10"/>
    <mergeCell ref="I8:K8"/>
    <mergeCell ref="L8:N8"/>
    <mergeCell ref="O8:Q8"/>
    <mergeCell ref="L9:L10"/>
    <mergeCell ref="M9:M10"/>
    <mergeCell ref="N9:N10"/>
    <mergeCell ref="O9:O10"/>
    <mergeCell ref="A2:AA2"/>
    <mergeCell ref="B8:B10"/>
    <mergeCell ref="A8:A10"/>
    <mergeCell ref="W9:W10"/>
    <mergeCell ref="Z8:Z10"/>
    <mergeCell ref="AA8:AA10"/>
    <mergeCell ref="U9:U10"/>
    <mergeCell ref="V9:V10"/>
    <mergeCell ref="I9:I10"/>
    <mergeCell ref="A5:C5"/>
    <mergeCell ref="D10:E10"/>
    <mergeCell ref="C9:F9"/>
    <mergeCell ref="R9:R10"/>
    <mergeCell ref="P9:P10"/>
    <mergeCell ref="Q9:Q10"/>
    <mergeCell ref="A4:C4"/>
    <mergeCell ref="G9:G10"/>
    <mergeCell ref="C8:H8"/>
    <mergeCell ref="A3:M3"/>
    <mergeCell ref="A6:F6"/>
    <mergeCell ref="G7:AA7"/>
    <mergeCell ref="A7:F7"/>
    <mergeCell ref="R8:W8"/>
    <mergeCell ref="N6:R6"/>
    <mergeCell ref="S6:T6"/>
    <mergeCell ref="U6:V6"/>
    <mergeCell ref="W6:X6"/>
    <mergeCell ref="Y6:AA6"/>
    <mergeCell ref="G6:M6"/>
    <mergeCell ref="D4:F4"/>
    <mergeCell ref="D5:F5"/>
    <mergeCell ref="G4:AA5"/>
  </mergeCells>
  <printOptions horizontalCentered="1"/>
  <pageMargins left="0.7" right="0.5" top="0.5" bottom="0.5" header="0.3" footer="0.3"/>
  <pageSetup horizontalDpi="600" verticalDpi="600" orientation="landscape" paperSize="5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M60"/>
  <sheetViews>
    <sheetView showZeros="0"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3.8515625" style="117" customWidth="1"/>
    <col min="2" max="2" width="26.8515625" style="123" customWidth="1"/>
    <col min="3" max="7" width="5.7109375" style="123" customWidth="1"/>
    <col min="8" max="8" width="10.00390625" style="117" customWidth="1"/>
    <col min="9" max="9" width="9.8515625" style="117" customWidth="1"/>
    <col min="10" max="10" width="10.00390625" style="117" customWidth="1"/>
    <col min="11" max="11" width="9.57421875" style="117" customWidth="1"/>
    <col min="12" max="12" width="27.57421875" style="117" customWidth="1"/>
    <col min="13" max="13" width="10.7109375" style="117" customWidth="1"/>
    <col min="14" max="16384" width="9.140625" style="117" customWidth="1"/>
  </cols>
  <sheetData>
    <row r="1" spans="1:13" ht="19.5" customHeight="1">
      <c r="A1" s="221" t="str">
        <f>'ANNEXURE-I'!A3</f>
        <v>NUMBER STATEMENT:</v>
      </c>
      <c r="B1" s="222"/>
      <c r="C1" s="222"/>
      <c r="D1" s="222"/>
      <c r="E1" s="222"/>
      <c r="F1" s="222"/>
      <c r="G1" s="222"/>
      <c r="H1" s="222"/>
      <c r="I1" s="222"/>
      <c r="J1" s="134">
        <f>'ANNEXURE-I'!N3</f>
        <v>2025</v>
      </c>
      <c r="K1" s="134" t="str">
        <f>'ANNEXURE-I'!O3</f>
        <v>- 2026</v>
      </c>
      <c r="L1" s="134"/>
      <c r="M1" s="134"/>
    </row>
    <row r="2" spans="1:13" ht="19.5" customHeight="1">
      <c r="A2" s="219" t="s">
        <v>209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19.5" customHeight="1">
      <c r="A3" s="214" t="s">
        <v>0</v>
      </c>
      <c r="B3" s="214"/>
      <c r="C3" s="131">
        <v>43</v>
      </c>
      <c r="D3" s="220" t="str">
        <f>'ANNEXURE-I'!G4</f>
        <v>41010291 / SCHOOL EDUCATION</v>
      </c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9.5" customHeight="1">
      <c r="A4" s="214" t="s">
        <v>1</v>
      </c>
      <c r="B4" s="214"/>
      <c r="C4" s="141" t="s">
        <v>161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28.5" customHeight="1">
      <c r="A5" s="223" t="str">
        <f>'ANNEXURE-I'!A6:C6</f>
        <v>IFHRMS CODE / SUB-ORDINATE OFFICE NAME &amp; PLACE</v>
      </c>
      <c r="B5" s="223"/>
      <c r="C5" s="223"/>
      <c r="D5" s="213">
        <f>'ANNEXURE-I'!G6</f>
        <v>0</v>
      </c>
      <c r="E5" s="213"/>
      <c r="F5" s="213"/>
      <c r="G5" s="213"/>
      <c r="H5" s="213"/>
      <c r="I5" s="213"/>
      <c r="J5" s="213"/>
      <c r="K5" s="213"/>
      <c r="L5" s="213"/>
      <c r="M5" s="213"/>
    </row>
    <row r="6" spans="1:13" ht="19.5" customHeight="1">
      <c r="A6" s="213" t="str">
        <f>'ANNEXURE-I'!A7:C7</f>
        <v>HEAD OF ACCOUNT</v>
      </c>
      <c r="B6" s="213"/>
      <c r="C6" s="213"/>
      <c r="D6" s="214" t="str">
        <f>'ANNEXURE-II'!G8</f>
        <v>2202-02-109 AB</v>
      </c>
      <c r="E6" s="214"/>
      <c r="F6" s="214"/>
      <c r="G6" s="214"/>
      <c r="H6" s="214"/>
      <c r="I6" s="214"/>
      <c r="J6" s="214"/>
      <c r="K6" s="214"/>
      <c r="L6" s="214"/>
      <c r="M6" s="214"/>
    </row>
    <row r="7" spans="1:13" ht="28.5" customHeight="1">
      <c r="A7" s="215" t="s">
        <v>46</v>
      </c>
      <c r="B7" s="215" t="s">
        <v>106</v>
      </c>
      <c r="C7" s="217" t="s">
        <v>3</v>
      </c>
      <c r="D7" s="218"/>
      <c r="E7" s="218"/>
      <c r="F7" s="218"/>
      <c r="G7" s="218"/>
      <c r="H7" s="215" t="str">
        <f>"No of Post During  "&amp;'ANNEXURE-I'!N3-2&amp;"-"&amp;'ANNEXURE-I'!N3-1</f>
        <v>No of Post During  2023-2024</v>
      </c>
      <c r="I7" s="215" t="str">
        <f>"No of Post During  "&amp;'ANNEXURE-I'!N3-1&amp;"-"&amp;'ANNEXURE-I'!N3</f>
        <v>No of Post During  2024-2025</v>
      </c>
      <c r="J7" s="215" t="s">
        <v>241</v>
      </c>
      <c r="K7" s="215" t="s">
        <v>242</v>
      </c>
      <c r="L7" s="215" t="s">
        <v>206</v>
      </c>
      <c r="M7" s="216" t="s">
        <v>205</v>
      </c>
    </row>
    <row r="8" spans="1:13" ht="56.25" customHeight="1">
      <c r="A8" s="215"/>
      <c r="B8" s="215"/>
      <c r="C8" s="142" t="str">
        <f>('ANNEXURE-I'!N3-1)&amp;"-"&amp;('ANNEXURE-I'!N3)</f>
        <v>2024-2025</v>
      </c>
      <c r="D8" s="142" t="str">
        <f>('ANNEXURE-I'!N3)&amp;"-"&amp;('ANNEXURE-I'!N3+1)</f>
        <v>2025-2026</v>
      </c>
      <c r="E8" s="142" t="str">
        <f>('ANNEXURE-I'!N3+1)&amp;"-"&amp;('ANNEXURE-I'!N3+2)</f>
        <v>2026-2027</v>
      </c>
      <c r="F8" s="142" t="str">
        <f>('ANNEXURE-I'!N3+2)&amp;"-"&amp;('ANNEXURE-I'!N3+3)</f>
        <v>2027-2028</v>
      </c>
      <c r="G8" s="142" t="str">
        <f>('ANNEXURE-I'!N3+3)&amp;"-"&amp;('ANNEXURE-I'!N3+4)</f>
        <v>2028-2029</v>
      </c>
      <c r="H8" s="215"/>
      <c r="I8" s="215"/>
      <c r="J8" s="215"/>
      <c r="K8" s="215"/>
      <c r="L8" s="215"/>
      <c r="M8" s="216"/>
    </row>
    <row r="9" spans="1:13" ht="15">
      <c r="A9" s="118">
        <v>1</v>
      </c>
      <c r="B9" s="119">
        <v>2</v>
      </c>
      <c r="C9" s="120">
        <v>3</v>
      </c>
      <c r="D9" s="121">
        <v>4</v>
      </c>
      <c r="E9" s="120">
        <v>5</v>
      </c>
      <c r="F9" s="121">
        <v>6</v>
      </c>
      <c r="G9" s="120">
        <v>7</v>
      </c>
      <c r="H9" s="121">
        <v>8</v>
      </c>
      <c r="I9" s="120">
        <v>9</v>
      </c>
      <c r="J9" s="121">
        <v>10</v>
      </c>
      <c r="K9" s="120">
        <v>11</v>
      </c>
      <c r="L9" s="121">
        <v>12</v>
      </c>
      <c r="M9" s="121">
        <v>13</v>
      </c>
    </row>
    <row r="10" spans="1:13" ht="24.75" customHeight="1">
      <c r="A10" s="42">
        <v>1</v>
      </c>
      <c r="B10" s="66" t="str">
        <f>'ANNEXURE-I'!B12</f>
        <v>Head Master Higher Secondary School</v>
      </c>
      <c r="C10" s="122"/>
      <c r="D10" s="122"/>
      <c r="E10" s="122"/>
      <c r="F10" s="122"/>
      <c r="G10" s="122"/>
      <c r="H10" s="122"/>
      <c r="I10" s="109">
        <f>'ANNEXURE-I'!K12</f>
        <v>0</v>
      </c>
      <c r="J10" s="42">
        <f>IF(H10&gt;I10,H10-I10,0)</f>
        <v>0</v>
      </c>
      <c r="K10" s="42">
        <f>IF(I10&gt;H10,I10-H10,0)</f>
        <v>0</v>
      </c>
      <c r="L10" s="111"/>
      <c r="M10" s="122"/>
    </row>
    <row r="11" spans="1:13" ht="20.25" customHeight="1">
      <c r="A11" s="42">
        <v>2</v>
      </c>
      <c r="B11" s="66" t="str">
        <f>'ANNEXURE-I'!B13</f>
        <v>Head Master High School</v>
      </c>
      <c r="C11" s="122"/>
      <c r="D11" s="122"/>
      <c r="E11" s="122"/>
      <c r="F11" s="122"/>
      <c r="G11" s="122"/>
      <c r="H11" s="122"/>
      <c r="I11" s="109">
        <f>'ANNEXURE-I'!K13</f>
        <v>0</v>
      </c>
      <c r="J11" s="42">
        <f aca="true" t="shared" si="0" ref="J11:J37">IF(H11&gt;I11,H11-I11,0)</f>
        <v>0</v>
      </c>
      <c r="K11" s="42">
        <f aca="true" t="shared" si="1" ref="K11:K37">IF(I11&gt;H11,I11-H11,0)</f>
        <v>0</v>
      </c>
      <c r="L11" s="111"/>
      <c r="M11" s="122"/>
    </row>
    <row r="12" spans="1:13" ht="20.25" customHeight="1">
      <c r="A12" s="42">
        <v>3</v>
      </c>
      <c r="B12" s="66" t="str">
        <f>'ANNEXURE-I'!B14</f>
        <v>Post Graduate Assistant</v>
      </c>
      <c r="C12" s="122"/>
      <c r="D12" s="122"/>
      <c r="E12" s="122"/>
      <c r="F12" s="122"/>
      <c r="G12" s="122"/>
      <c r="H12" s="122"/>
      <c r="I12" s="109">
        <f>'ANNEXURE-I'!K14</f>
        <v>0</v>
      </c>
      <c r="J12" s="42">
        <f t="shared" si="0"/>
        <v>0</v>
      </c>
      <c r="K12" s="42">
        <f t="shared" si="1"/>
        <v>0</v>
      </c>
      <c r="L12" s="111"/>
      <c r="M12" s="122"/>
    </row>
    <row r="13" spans="1:13" ht="20.25" customHeight="1">
      <c r="A13" s="42">
        <v>4</v>
      </c>
      <c r="B13" s="66" t="str">
        <f>'ANNEXURE-I'!B15</f>
        <v>PHYSICAL DIRECTOR GR.I</v>
      </c>
      <c r="C13" s="122"/>
      <c r="D13" s="122"/>
      <c r="E13" s="122"/>
      <c r="F13" s="122"/>
      <c r="G13" s="122"/>
      <c r="H13" s="122"/>
      <c r="I13" s="109">
        <f>'ANNEXURE-I'!K15</f>
        <v>0</v>
      </c>
      <c r="J13" s="42">
        <f t="shared" si="0"/>
        <v>0</v>
      </c>
      <c r="K13" s="42">
        <f t="shared" si="1"/>
        <v>0</v>
      </c>
      <c r="L13" s="111"/>
      <c r="M13" s="122"/>
    </row>
    <row r="14" spans="1:13" ht="20.25" customHeight="1">
      <c r="A14" s="42">
        <v>5</v>
      </c>
      <c r="B14" s="66" t="str">
        <f>'ANNEXURE-I'!B16</f>
        <v>COMPUTER INSTRUCTOR GR.I</v>
      </c>
      <c r="C14" s="122"/>
      <c r="D14" s="122"/>
      <c r="E14" s="122"/>
      <c r="F14" s="122"/>
      <c r="G14" s="122"/>
      <c r="H14" s="122"/>
      <c r="I14" s="109">
        <f>'ANNEXURE-I'!K16</f>
        <v>0</v>
      </c>
      <c r="J14" s="42">
        <f>IF(H14&gt;I14,H14-I14,0)</f>
        <v>0</v>
      </c>
      <c r="K14" s="42">
        <f>IF(I14&gt;H14,I14-H14,0)</f>
        <v>0</v>
      </c>
      <c r="L14" s="111"/>
      <c r="M14" s="122"/>
    </row>
    <row r="15" spans="1:13" ht="20.25" customHeight="1">
      <c r="A15" s="42">
        <v>6</v>
      </c>
      <c r="B15" s="66" t="str">
        <f>'ANNEXURE-I'!B17</f>
        <v>Bachelor Of Teaching Assistant</v>
      </c>
      <c r="C15" s="122"/>
      <c r="D15" s="122"/>
      <c r="E15" s="122"/>
      <c r="F15" s="122"/>
      <c r="G15" s="122"/>
      <c r="H15" s="122"/>
      <c r="I15" s="109">
        <f>'ANNEXURE-I'!K17</f>
        <v>0</v>
      </c>
      <c r="J15" s="42">
        <f t="shared" si="0"/>
        <v>0</v>
      </c>
      <c r="K15" s="42">
        <f t="shared" si="1"/>
        <v>0</v>
      </c>
      <c r="L15" s="111"/>
      <c r="M15" s="122"/>
    </row>
    <row r="16" spans="1:13" ht="24.75" customHeight="1">
      <c r="A16" s="42">
        <v>7</v>
      </c>
      <c r="B16" s="66" t="str">
        <f>'ANNEXURE-I'!B18</f>
        <v>Bachelor Of Teaching Tamil Pandit</v>
      </c>
      <c r="C16" s="122"/>
      <c r="D16" s="122"/>
      <c r="E16" s="122"/>
      <c r="F16" s="122"/>
      <c r="G16" s="122"/>
      <c r="H16" s="122"/>
      <c r="I16" s="109">
        <f>'ANNEXURE-I'!K18</f>
        <v>0</v>
      </c>
      <c r="J16" s="42">
        <f t="shared" si="0"/>
        <v>0</v>
      </c>
      <c r="K16" s="42">
        <f t="shared" si="1"/>
        <v>0</v>
      </c>
      <c r="L16" s="111"/>
      <c r="M16" s="122"/>
    </row>
    <row r="17" spans="1:13" ht="18.75" customHeight="1">
      <c r="A17" s="42">
        <v>8</v>
      </c>
      <c r="B17" s="66" t="str">
        <f>'ANNEXURE-I'!B19</f>
        <v>URDU PANDIT</v>
      </c>
      <c r="C17" s="122"/>
      <c r="D17" s="122"/>
      <c r="E17" s="122"/>
      <c r="F17" s="122"/>
      <c r="G17" s="122"/>
      <c r="H17" s="122"/>
      <c r="I17" s="109">
        <f>'ANNEXURE-I'!K19</f>
        <v>0</v>
      </c>
      <c r="J17" s="42">
        <f t="shared" si="0"/>
        <v>0</v>
      </c>
      <c r="K17" s="42">
        <f t="shared" si="1"/>
        <v>0</v>
      </c>
      <c r="L17" s="111"/>
      <c r="M17" s="122"/>
    </row>
    <row r="18" spans="1:13" ht="18.75" customHeight="1">
      <c r="A18" s="42">
        <v>9</v>
      </c>
      <c r="B18" s="66" t="str">
        <f>'ANNEXURE-I'!B20</f>
        <v>TELUGU PANDIT</v>
      </c>
      <c r="C18" s="122"/>
      <c r="D18" s="122"/>
      <c r="E18" s="122"/>
      <c r="F18" s="122"/>
      <c r="G18" s="122"/>
      <c r="H18" s="122"/>
      <c r="I18" s="109">
        <f>'ANNEXURE-I'!K20</f>
        <v>0</v>
      </c>
      <c r="J18" s="42">
        <f t="shared" si="0"/>
        <v>0</v>
      </c>
      <c r="K18" s="42">
        <f t="shared" si="1"/>
        <v>0</v>
      </c>
      <c r="L18" s="111"/>
      <c r="M18" s="122"/>
    </row>
    <row r="19" spans="1:13" ht="30" customHeight="1">
      <c r="A19" s="42">
        <v>9</v>
      </c>
      <c r="B19" s="66" t="str">
        <f>'ANNEXURE-I'!B21</f>
        <v>ENGINEERING INSTRUCTOR.GR.II</v>
      </c>
      <c r="C19" s="122"/>
      <c r="D19" s="122"/>
      <c r="E19" s="122"/>
      <c r="F19" s="122"/>
      <c r="G19" s="122"/>
      <c r="H19" s="122"/>
      <c r="I19" s="109">
        <f>'ANNEXURE-I'!K21</f>
        <v>0</v>
      </c>
      <c r="J19" s="42">
        <f t="shared" si="0"/>
        <v>0</v>
      </c>
      <c r="K19" s="42">
        <f t="shared" si="1"/>
        <v>0</v>
      </c>
      <c r="L19" s="111"/>
      <c r="M19" s="122"/>
    </row>
    <row r="20" spans="1:13" ht="21.75" customHeight="1">
      <c r="A20" s="42">
        <v>10</v>
      </c>
      <c r="B20" s="66" t="str">
        <f>'ANNEXURE-I'!B22</f>
        <v>VOCTIONAL INSTRUCTOR GR.I</v>
      </c>
      <c r="C20" s="122"/>
      <c r="D20" s="122"/>
      <c r="E20" s="122"/>
      <c r="F20" s="122"/>
      <c r="G20" s="122"/>
      <c r="H20" s="122"/>
      <c r="I20" s="109">
        <f>'ANNEXURE-I'!K22</f>
        <v>0</v>
      </c>
      <c r="J20" s="42">
        <f t="shared" si="0"/>
        <v>0</v>
      </c>
      <c r="K20" s="42">
        <f t="shared" si="1"/>
        <v>0</v>
      </c>
      <c r="L20" s="111"/>
      <c r="M20" s="122"/>
    </row>
    <row r="21" spans="1:13" ht="21.75" customHeight="1">
      <c r="A21" s="42">
        <v>11</v>
      </c>
      <c r="B21" s="66" t="str">
        <f>'ANNEXURE-I'!B23</f>
        <v>COMPUTER INSTRUCTOR GR.II</v>
      </c>
      <c r="C21" s="122"/>
      <c r="D21" s="122"/>
      <c r="E21" s="122"/>
      <c r="F21" s="122"/>
      <c r="G21" s="122"/>
      <c r="H21" s="122"/>
      <c r="I21" s="109">
        <f>'ANNEXURE-I'!K23</f>
        <v>0</v>
      </c>
      <c r="J21" s="42">
        <f t="shared" si="0"/>
        <v>0</v>
      </c>
      <c r="K21" s="42">
        <f t="shared" si="1"/>
        <v>0</v>
      </c>
      <c r="L21" s="111"/>
      <c r="M21" s="122"/>
    </row>
    <row r="22" spans="1:13" ht="21.75" customHeight="1">
      <c r="A22" s="42">
        <v>12</v>
      </c>
      <c r="B22" s="66" t="str">
        <f>'ANNEXURE-I'!B24</f>
        <v>PHYSICAL DIRECTOR GR.II</v>
      </c>
      <c r="C22" s="122"/>
      <c r="D22" s="122"/>
      <c r="E22" s="122"/>
      <c r="F22" s="122"/>
      <c r="G22" s="122"/>
      <c r="H22" s="122"/>
      <c r="I22" s="109">
        <f>'ANNEXURE-I'!K24</f>
        <v>0</v>
      </c>
      <c r="J22" s="42">
        <f t="shared" si="0"/>
        <v>0</v>
      </c>
      <c r="K22" s="42">
        <f t="shared" si="1"/>
        <v>0</v>
      </c>
      <c r="L22" s="111"/>
      <c r="M22" s="122"/>
    </row>
    <row r="23" spans="1:13" ht="21.75" customHeight="1">
      <c r="A23" s="42">
        <v>13</v>
      </c>
      <c r="B23" s="66" t="str">
        <f>'ANNEXURE-I'!B25</f>
        <v>SECONDARY  GRADE ASSISTANT</v>
      </c>
      <c r="C23" s="122"/>
      <c r="D23" s="122"/>
      <c r="E23" s="122"/>
      <c r="F23" s="122"/>
      <c r="G23" s="122"/>
      <c r="H23" s="122"/>
      <c r="I23" s="109">
        <f>'ANNEXURE-I'!K25</f>
        <v>0</v>
      </c>
      <c r="J23" s="42">
        <f t="shared" si="0"/>
        <v>0</v>
      </c>
      <c r="K23" s="42">
        <f t="shared" si="1"/>
        <v>0</v>
      </c>
      <c r="L23" s="111"/>
      <c r="M23" s="122"/>
    </row>
    <row r="24" spans="1:13" ht="21.75" customHeight="1">
      <c r="A24" s="42">
        <v>14</v>
      </c>
      <c r="B24" s="66" t="str">
        <f>'ANNEXURE-I'!B26</f>
        <v>PHYSICAL EDUCATION TEACHER</v>
      </c>
      <c r="C24" s="122"/>
      <c r="D24" s="122"/>
      <c r="E24" s="122"/>
      <c r="F24" s="122"/>
      <c r="G24" s="122"/>
      <c r="H24" s="122"/>
      <c r="I24" s="109">
        <f>'ANNEXURE-I'!K26</f>
        <v>0</v>
      </c>
      <c r="J24" s="42">
        <f t="shared" si="0"/>
        <v>0</v>
      </c>
      <c r="K24" s="42">
        <f t="shared" si="1"/>
        <v>0</v>
      </c>
      <c r="L24" s="111"/>
      <c r="M24" s="122"/>
    </row>
    <row r="25" spans="1:13" ht="21.75" customHeight="1">
      <c r="A25" s="42">
        <v>15</v>
      </c>
      <c r="B25" s="66" t="str">
        <f>'ANNEXURE-I'!B27</f>
        <v>SPECIAL TEACHER (DRAWING )</v>
      </c>
      <c r="C25" s="122"/>
      <c r="D25" s="122"/>
      <c r="E25" s="122"/>
      <c r="F25" s="122"/>
      <c r="G25" s="122"/>
      <c r="H25" s="122"/>
      <c r="I25" s="109">
        <f>'ANNEXURE-I'!K27</f>
        <v>0</v>
      </c>
      <c r="J25" s="42">
        <f t="shared" si="0"/>
        <v>0</v>
      </c>
      <c r="K25" s="42">
        <f t="shared" si="1"/>
        <v>0</v>
      </c>
      <c r="L25" s="111"/>
      <c r="M25" s="122"/>
    </row>
    <row r="26" spans="1:13" ht="21.75" customHeight="1">
      <c r="A26" s="42">
        <v>16</v>
      </c>
      <c r="B26" s="66" t="str">
        <f>'ANNEXURE-I'!B28</f>
        <v>SPECIAL TEACHER (CRAFT) </v>
      </c>
      <c r="C26" s="122"/>
      <c r="D26" s="122"/>
      <c r="E26" s="122"/>
      <c r="F26" s="122"/>
      <c r="G26" s="122"/>
      <c r="H26" s="122"/>
      <c r="I26" s="109">
        <f>'ANNEXURE-I'!K28</f>
        <v>0</v>
      </c>
      <c r="J26" s="42">
        <f t="shared" si="0"/>
        <v>0</v>
      </c>
      <c r="K26" s="42">
        <f t="shared" si="1"/>
        <v>0</v>
      </c>
      <c r="L26" s="111"/>
      <c r="M26" s="122"/>
    </row>
    <row r="27" spans="1:13" ht="21.75" customHeight="1">
      <c r="A27" s="42">
        <v>17</v>
      </c>
      <c r="B27" s="66" t="str">
        <f>'ANNEXURE-I'!B29</f>
        <v>SPECIAL TEACHER (MUSIC )</v>
      </c>
      <c r="C27" s="122"/>
      <c r="D27" s="122"/>
      <c r="E27" s="122"/>
      <c r="F27" s="122"/>
      <c r="G27" s="122"/>
      <c r="H27" s="122"/>
      <c r="I27" s="109">
        <f>'ANNEXURE-I'!K29</f>
        <v>0</v>
      </c>
      <c r="J27" s="42">
        <f t="shared" si="0"/>
        <v>0</v>
      </c>
      <c r="K27" s="42">
        <f t="shared" si="1"/>
        <v>0</v>
      </c>
      <c r="L27" s="111"/>
      <c r="M27" s="122"/>
    </row>
    <row r="28" spans="1:13" ht="21.75" customHeight="1">
      <c r="A28" s="42">
        <v>18</v>
      </c>
      <c r="B28" s="66" t="str">
        <f>'ANNEXURE-I'!B30</f>
        <v>SPECIAL TEACHER (SEWING)</v>
      </c>
      <c r="C28" s="122"/>
      <c r="D28" s="122"/>
      <c r="E28" s="122"/>
      <c r="F28" s="122"/>
      <c r="G28" s="122"/>
      <c r="H28" s="122"/>
      <c r="I28" s="109">
        <f>'ANNEXURE-I'!K30</f>
        <v>0</v>
      </c>
      <c r="J28" s="42">
        <f t="shared" si="0"/>
        <v>0</v>
      </c>
      <c r="K28" s="42">
        <f t="shared" si="1"/>
        <v>0</v>
      </c>
      <c r="L28" s="111"/>
      <c r="M28" s="122"/>
    </row>
    <row r="29" spans="1:13" ht="21.75" customHeight="1">
      <c r="A29" s="42">
        <v>19</v>
      </c>
      <c r="B29" s="66" t="str">
        <f>'ANNEXURE-I'!B31</f>
        <v>ASSISTANT</v>
      </c>
      <c r="C29" s="122"/>
      <c r="D29" s="122"/>
      <c r="E29" s="122"/>
      <c r="F29" s="122"/>
      <c r="G29" s="122"/>
      <c r="H29" s="122"/>
      <c r="I29" s="109">
        <f>'ANNEXURE-I'!K31</f>
        <v>0</v>
      </c>
      <c r="J29" s="42">
        <f t="shared" si="0"/>
        <v>0</v>
      </c>
      <c r="K29" s="42">
        <f t="shared" si="1"/>
        <v>0</v>
      </c>
      <c r="L29" s="111"/>
      <c r="M29" s="122"/>
    </row>
    <row r="30" spans="1:13" ht="21.75" customHeight="1">
      <c r="A30" s="42">
        <v>20</v>
      </c>
      <c r="B30" s="66" t="str">
        <f>'ANNEXURE-I'!B32</f>
        <v>LIBRARIAN</v>
      </c>
      <c r="C30" s="122"/>
      <c r="D30" s="122"/>
      <c r="E30" s="122"/>
      <c r="F30" s="122"/>
      <c r="G30" s="122"/>
      <c r="H30" s="122"/>
      <c r="I30" s="109">
        <f>'ANNEXURE-I'!K32</f>
        <v>0</v>
      </c>
      <c r="J30" s="42">
        <f t="shared" si="0"/>
        <v>0</v>
      </c>
      <c r="K30" s="42">
        <f t="shared" si="1"/>
        <v>0</v>
      </c>
      <c r="L30" s="111"/>
      <c r="M30" s="122"/>
    </row>
    <row r="31" spans="1:13" ht="21.75" customHeight="1">
      <c r="A31" s="42">
        <v>21</v>
      </c>
      <c r="B31" s="66" t="str">
        <f>'ANNEXURE-I'!B33</f>
        <v>JUNIOR ASSISTANT</v>
      </c>
      <c r="C31" s="122"/>
      <c r="D31" s="122"/>
      <c r="E31" s="122"/>
      <c r="F31" s="122"/>
      <c r="G31" s="122"/>
      <c r="H31" s="122"/>
      <c r="I31" s="109">
        <f>'ANNEXURE-I'!K33</f>
        <v>0</v>
      </c>
      <c r="J31" s="42">
        <f t="shared" si="0"/>
        <v>0</v>
      </c>
      <c r="K31" s="42">
        <f t="shared" si="1"/>
        <v>0</v>
      </c>
      <c r="L31" s="111"/>
      <c r="M31" s="122"/>
    </row>
    <row r="32" spans="1:13" ht="21.75" customHeight="1">
      <c r="A32" s="42">
        <v>22</v>
      </c>
      <c r="B32" s="66" t="str">
        <f>'ANNEXURE-I'!B34</f>
        <v>LAB ASSISTANT</v>
      </c>
      <c r="C32" s="122"/>
      <c r="D32" s="122"/>
      <c r="E32" s="122"/>
      <c r="F32" s="122"/>
      <c r="G32" s="122"/>
      <c r="H32" s="122"/>
      <c r="I32" s="109">
        <f>'ANNEXURE-I'!K34</f>
        <v>0</v>
      </c>
      <c r="J32" s="42">
        <f t="shared" si="0"/>
        <v>0</v>
      </c>
      <c r="K32" s="42">
        <f t="shared" si="1"/>
        <v>0</v>
      </c>
      <c r="L32" s="111"/>
      <c r="M32" s="122"/>
    </row>
    <row r="33" spans="1:13" ht="21.75" customHeight="1">
      <c r="A33" s="42">
        <v>23</v>
      </c>
      <c r="B33" s="66" t="str">
        <f>'ANNEXURE-I'!B35</f>
        <v>RECORD CLERK</v>
      </c>
      <c r="C33" s="122"/>
      <c r="D33" s="122"/>
      <c r="E33" s="122"/>
      <c r="F33" s="122"/>
      <c r="G33" s="122"/>
      <c r="H33" s="122"/>
      <c r="I33" s="109">
        <f>'ANNEXURE-I'!K35</f>
        <v>0</v>
      </c>
      <c r="J33" s="42">
        <f t="shared" si="0"/>
        <v>0</v>
      </c>
      <c r="K33" s="42">
        <f t="shared" si="1"/>
        <v>0</v>
      </c>
      <c r="L33" s="111"/>
      <c r="M33" s="122"/>
    </row>
    <row r="34" spans="1:13" ht="21.75" customHeight="1">
      <c r="A34" s="42">
        <v>24</v>
      </c>
      <c r="B34" s="66" t="str">
        <f>'ANNEXURE-I'!B36</f>
        <v>RECORD ASSISTANT</v>
      </c>
      <c r="C34" s="122"/>
      <c r="D34" s="122"/>
      <c r="E34" s="122"/>
      <c r="F34" s="122"/>
      <c r="G34" s="122"/>
      <c r="H34" s="122"/>
      <c r="I34" s="109">
        <f>'ANNEXURE-I'!K36</f>
        <v>0</v>
      </c>
      <c r="J34" s="42">
        <f t="shared" si="0"/>
        <v>0</v>
      </c>
      <c r="K34" s="42">
        <f t="shared" si="1"/>
        <v>0</v>
      </c>
      <c r="L34" s="111"/>
      <c r="M34" s="122"/>
    </row>
    <row r="35" spans="1:13" ht="18.75" customHeight="1">
      <c r="A35" s="42">
        <v>25</v>
      </c>
      <c r="B35" s="66" t="str">
        <f>'ANNEXURE-I'!B37</f>
        <v>OFFICE ASSISTANT</v>
      </c>
      <c r="C35" s="122"/>
      <c r="D35" s="122"/>
      <c r="E35" s="122"/>
      <c r="F35" s="122"/>
      <c r="G35" s="122"/>
      <c r="H35" s="122"/>
      <c r="I35" s="109">
        <f>'ANNEXURE-I'!K37</f>
        <v>0</v>
      </c>
      <c r="J35" s="42">
        <f t="shared" si="0"/>
        <v>0</v>
      </c>
      <c r="K35" s="42">
        <f t="shared" si="1"/>
        <v>0</v>
      </c>
      <c r="L35" s="111"/>
      <c r="M35" s="122"/>
    </row>
    <row r="36" spans="1:13" ht="18.75" customHeight="1">
      <c r="A36" s="42">
        <v>26</v>
      </c>
      <c r="B36" s="66" t="str">
        <f>'ANNEXURE-I'!B38</f>
        <v>WATCHMAN</v>
      </c>
      <c r="C36" s="122"/>
      <c r="D36" s="122"/>
      <c r="E36" s="122"/>
      <c r="F36" s="122"/>
      <c r="G36" s="122"/>
      <c r="H36" s="122"/>
      <c r="I36" s="109">
        <f>'ANNEXURE-I'!K38</f>
        <v>0</v>
      </c>
      <c r="J36" s="42">
        <f t="shared" si="0"/>
        <v>0</v>
      </c>
      <c r="K36" s="42">
        <f t="shared" si="1"/>
        <v>0</v>
      </c>
      <c r="L36" s="111"/>
      <c r="M36" s="122"/>
    </row>
    <row r="37" spans="1:13" ht="18.75" customHeight="1">
      <c r="A37" s="42">
        <v>27</v>
      </c>
      <c r="B37" s="66" t="str">
        <f>'ANNEXURE-I'!B39</f>
        <v>SCAVENGER</v>
      </c>
      <c r="C37" s="122"/>
      <c r="D37" s="122"/>
      <c r="E37" s="122"/>
      <c r="F37" s="122"/>
      <c r="G37" s="122"/>
      <c r="H37" s="122"/>
      <c r="I37" s="109">
        <f>'ANNEXURE-I'!K39</f>
        <v>0</v>
      </c>
      <c r="J37" s="42">
        <f t="shared" si="0"/>
        <v>0</v>
      </c>
      <c r="K37" s="42">
        <f t="shared" si="1"/>
        <v>0</v>
      </c>
      <c r="L37" s="111"/>
      <c r="M37" s="122"/>
    </row>
    <row r="38" spans="1:13" ht="9.75" customHeight="1">
      <c r="A38" s="143"/>
      <c r="B38" s="144"/>
      <c r="C38" s="145"/>
      <c r="D38" s="145"/>
      <c r="E38" s="145"/>
      <c r="F38" s="145"/>
      <c r="G38" s="145"/>
      <c r="H38" s="145"/>
      <c r="I38" s="146"/>
      <c r="J38" s="143"/>
      <c r="K38" s="143"/>
      <c r="L38" s="147"/>
      <c r="M38" s="145"/>
    </row>
    <row r="39" spans="1:13" ht="15.75" customHeight="1">
      <c r="A39" s="42">
        <v>28</v>
      </c>
      <c r="B39" s="66" t="str">
        <f>'ANNEXURE-I'!B41</f>
        <v>SUPERINTENDENT</v>
      </c>
      <c r="C39" s="122"/>
      <c r="D39" s="122"/>
      <c r="E39" s="122"/>
      <c r="F39" s="122"/>
      <c r="G39" s="122"/>
      <c r="H39" s="122"/>
      <c r="I39" s="109">
        <f>'ANNEXURE-I'!K41</f>
        <v>0</v>
      </c>
      <c r="J39" s="42">
        <f>IF(H39&gt;I39,H39-I39,0)</f>
        <v>0</v>
      </c>
      <c r="K39" s="42">
        <f>IF(I39&gt;H39,I39-H39,0)</f>
        <v>0</v>
      </c>
      <c r="L39" s="111"/>
      <c r="M39" s="122"/>
    </row>
    <row r="40" spans="1:13" ht="24.75" customHeight="1" hidden="1">
      <c r="A40" s="143">
        <v>29</v>
      </c>
      <c r="B40" s="66" t="str">
        <f>'ANNEXURE-I'!B42</f>
        <v>SECRETARIAL INSTRUCTOR</v>
      </c>
      <c r="C40" s="122"/>
      <c r="D40" s="122"/>
      <c r="E40" s="122"/>
      <c r="F40" s="122"/>
      <c r="G40" s="122"/>
      <c r="H40" s="122"/>
      <c r="I40" s="109">
        <f>'ANNEXURE-I'!K42</f>
        <v>0</v>
      </c>
      <c r="J40" s="42">
        <f aca="true" t="shared" si="2" ref="J40:J59">IF(H40&gt;I40,H40-I40,0)</f>
        <v>0</v>
      </c>
      <c r="K40" s="42">
        <f aca="true" t="shared" si="3" ref="K40:K59">IF(I40&gt;H40,I40-H40,0)</f>
        <v>0</v>
      </c>
      <c r="L40" s="148"/>
      <c r="M40" s="122"/>
    </row>
    <row r="41" spans="1:13" ht="24.75" customHeight="1" hidden="1">
      <c r="A41" s="42">
        <v>30</v>
      </c>
      <c r="B41" s="66" t="str">
        <f>'ANNEXURE-I'!B43</f>
        <v>TEXTILE INSTRUCTOR GR I</v>
      </c>
      <c r="C41" s="122"/>
      <c r="D41" s="122"/>
      <c r="E41" s="122"/>
      <c r="F41" s="122"/>
      <c r="G41" s="122"/>
      <c r="H41" s="122"/>
      <c r="I41" s="109">
        <f>'ANNEXURE-I'!K43</f>
        <v>0</v>
      </c>
      <c r="J41" s="42">
        <f t="shared" si="2"/>
        <v>0</v>
      </c>
      <c r="K41" s="42">
        <f t="shared" si="3"/>
        <v>0</v>
      </c>
      <c r="L41" s="112"/>
      <c r="M41" s="122"/>
    </row>
    <row r="42" spans="1:13" ht="18" customHeight="1">
      <c r="A42" s="143">
        <v>29</v>
      </c>
      <c r="B42" s="66" t="str">
        <f>'ANNEXURE-I'!B44</f>
        <v>WOODWORK INSTRUCTOR</v>
      </c>
      <c r="C42" s="122"/>
      <c r="D42" s="122"/>
      <c r="E42" s="122"/>
      <c r="F42" s="122"/>
      <c r="G42" s="122"/>
      <c r="H42" s="122"/>
      <c r="I42" s="109">
        <f>'ANNEXURE-I'!K44</f>
        <v>0</v>
      </c>
      <c r="J42" s="42">
        <f t="shared" si="2"/>
        <v>0</v>
      </c>
      <c r="K42" s="42">
        <f t="shared" si="3"/>
        <v>0</v>
      </c>
      <c r="L42" s="112"/>
      <c r="M42" s="122"/>
    </row>
    <row r="43" spans="1:13" ht="18.75" customHeight="1">
      <c r="A43" s="42">
        <v>30</v>
      </c>
      <c r="B43" s="66" t="str">
        <f>'ANNEXURE-I'!B45</f>
        <v>TAILORING INSTRUCTOR</v>
      </c>
      <c r="C43" s="122"/>
      <c r="D43" s="122"/>
      <c r="E43" s="122"/>
      <c r="F43" s="122"/>
      <c r="G43" s="122"/>
      <c r="H43" s="122"/>
      <c r="I43" s="109">
        <f>'ANNEXURE-I'!K45</f>
        <v>0</v>
      </c>
      <c r="J43" s="42">
        <f t="shared" si="2"/>
        <v>0</v>
      </c>
      <c r="K43" s="42">
        <f t="shared" si="3"/>
        <v>0</v>
      </c>
      <c r="L43" s="112"/>
      <c r="M43" s="122"/>
    </row>
    <row r="44" spans="1:13" ht="24" customHeight="1">
      <c r="A44" s="143">
        <v>31</v>
      </c>
      <c r="B44" s="66" t="str">
        <f>'ANNEXURE-I'!B46</f>
        <v>WEAVING INSTRUCTOR</v>
      </c>
      <c r="C44" s="122"/>
      <c r="D44" s="122"/>
      <c r="E44" s="122"/>
      <c r="F44" s="122"/>
      <c r="G44" s="122"/>
      <c r="H44" s="122"/>
      <c r="I44" s="109">
        <f>'ANNEXURE-I'!K46</f>
        <v>0</v>
      </c>
      <c r="J44" s="42">
        <f t="shared" si="2"/>
        <v>0</v>
      </c>
      <c r="K44" s="42">
        <f t="shared" si="3"/>
        <v>0</v>
      </c>
      <c r="L44" s="112"/>
      <c r="M44" s="122"/>
    </row>
    <row r="45" spans="1:13" ht="24" customHeight="1">
      <c r="A45" s="42">
        <v>32</v>
      </c>
      <c r="B45" s="66" t="str">
        <f>'ANNEXURE-I'!B47</f>
        <v>AGRICULTURE INSTRUCTOR</v>
      </c>
      <c r="C45" s="122"/>
      <c r="D45" s="122"/>
      <c r="E45" s="122"/>
      <c r="F45" s="122"/>
      <c r="G45" s="122"/>
      <c r="H45" s="122"/>
      <c r="I45" s="109">
        <f>'ANNEXURE-I'!K47</f>
        <v>0</v>
      </c>
      <c r="J45" s="42">
        <f t="shared" si="2"/>
        <v>0</v>
      </c>
      <c r="K45" s="42">
        <f t="shared" si="3"/>
        <v>0</v>
      </c>
      <c r="L45" s="112"/>
      <c r="M45" s="122"/>
    </row>
    <row r="46" spans="1:13" ht="24" customHeight="1">
      <c r="A46" s="143">
        <v>33</v>
      </c>
      <c r="B46" s="66" t="str">
        <f>'ANNEXURE-I'!B48</f>
        <v>PRE-VOCATIONAL INSTRUCTOR</v>
      </c>
      <c r="C46" s="122"/>
      <c r="D46" s="122"/>
      <c r="E46" s="122"/>
      <c r="F46" s="122"/>
      <c r="G46" s="122"/>
      <c r="H46" s="122"/>
      <c r="I46" s="109">
        <f>'ANNEXURE-I'!K48</f>
        <v>0</v>
      </c>
      <c r="J46" s="42">
        <f t="shared" si="2"/>
        <v>0</v>
      </c>
      <c r="K46" s="42">
        <f t="shared" si="3"/>
        <v>0</v>
      </c>
      <c r="L46" s="112"/>
      <c r="M46" s="122"/>
    </row>
    <row r="47" spans="1:13" ht="24" customHeight="1">
      <c r="A47" s="42">
        <v>34</v>
      </c>
      <c r="B47" s="66" t="str">
        <f>'ANNEXURE-I'!B49</f>
        <v>MACHANICAL  INSTRUCTOR</v>
      </c>
      <c r="C47" s="122"/>
      <c r="D47" s="122"/>
      <c r="E47" s="122"/>
      <c r="F47" s="122"/>
      <c r="G47" s="122"/>
      <c r="H47" s="122"/>
      <c r="I47" s="109">
        <f>'ANNEXURE-I'!K49</f>
        <v>0</v>
      </c>
      <c r="J47" s="42">
        <f t="shared" si="2"/>
        <v>0</v>
      </c>
      <c r="K47" s="42">
        <f t="shared" si="3"/>
        <v>0</v>
      </c>
      <c r="L47" s="112"/>
      <c r="M47" s="122"/>
    </row>
    <row r="48" spans="1:13" ht="24" customHeight="1">
      <c r="A48" s="143">
        <v>35</v>
      </c>
      <c r="B48" s="66" t="str">
        <f>'ANNEXURE-I'!B50</f>
        <v>ACCOUNTANT</v>
      </c>
      <c r="C48" s="122"/>
      <c r="D48" s="122"/>
      <c r="E48" s="122"/>
      <c r="F48" s="122"/>
      <c r="G48" s="122"/>
      <c r="H48" s="122"/>
      <c r="I48" s="109">
        <f>'ANNEXURE-I'!K50</f>
        <v>0</v>
      </c>
      <c r="J48" s="42">
        <f t="shared" si="2"/>
        <v>0</v>
      </c>
      <c r="K48" s="42">
        <f t="shared" si="3"/>
        <v>0</v>
      </c>
      <c r="L48" s="112"/>
      <c r="M48" s="122"/>
    </row>
    <row r="49" spans="1:13" ht="24" customHeight="1">
      <c r="A49" s="42">
        <v>36</v>
      </c>
      <c r="B49" s="66" t="str">
        <f>'ANNEXURE-I'!B51</f>
        <v>TYPIST</v>
      </c>
      <c r="C49" s="122"/>
      <c r="D49" s="122"/>
      <c r="E49" s="122"/>
      <c r="F49" s="122"/>
      <c r="G49" s="122"/>
      <c r="H49" s="122"/>
      <c r="I49" s="109">
        <f>'ANNEXURE-I'!K51</f>
        <v>0</v>
      </c>
      <c r="J49" s="42">
        <f t="shared" si="2"/>
        <v>0</v>
      </c>
      <c r="K49" s="42">
        <f t="shared" si="3"/>
        <v>0</v>
      </c>
      <c r="L49" s="112"/>
      <c r="M49" s="122"/>
    </row>
    <row r="50" spans="1:13" ht="24" customHeight="1">
      <c r="A50" s="143">
        <v>37</v>
      </c>
      <c r="B50" s="66" t="str">
        <f>'ANNEXURE-I'!B52</f>
        <v>TEXTILE INSTRUCTOR ATTENDER </v>
      </c>
      <c r="C50" s="122"/>
      <c r="D50" s="122"/>
      <c r="E50" s="122"/>
      <c r="F50" s="122"/>
      <c r="G50" s="122"/>
      <c r="H50" s="122"/>
      <c r="I50" s="109">
        <f>'ANNEXURE-I'!K52</f>
        <v>0</v>
      </c>
      <c r="J50" s="42">
        <f t="shared" si="2"/>
        <v>0</v>
      </c>
      <c r="K50" s="42">
        <f t="shared" si="3"/>
        <v>0</v>
      </c>
      <c r="L50" s="112"/>
      <c r="M50" s="122"/>
    </row>
    <row r="51" spans="1:13" ht="24" customHeight="1">
      <c r="A51" s="42">
        <v>38</v>
      </c>
      <c r="B51" s="66" t="str">
        <f>'ANNEXURE-I'!B53</f>
        <v>BINDER</v>
      </c>
      <c r="C51" s="122"/>
      <c r="D51" s="122"/>
      <c r="E51" s="122"/>
      <c r="F51" s="122"/>
      <c r="G51" s="122"/>
      <c r="H51" s="122"/>
      <c r="I51" s="109">
        <f>'ANNEXURE-I'!K53</f>
        <v>0</v>
      </c>
      <c r="J51" s="42">
        <f t="shared" si="2"/>
        <v>0</v>
      </c>
      <c r="K51" s="42">
        <f t="shared" si="3"/>
        <v>0</v>
      </c>
      <c r="L51" s="112"/>
      <c r="M51" s="122"/>
    </row>
    <row r="52" spans="1:13" ht="24" customHeight="1">
      <c r="A52" s="143">
        <v>39</v>
      </c>
      <c r="B52" s="66" t="str">
        <f>'ANNEXURE-I'!B54</f>
        <v>LAB ATTENDER</v>
      </c>
      <c r="C52" s="122"/>
      <c r="D52" s="122"/>
      <c r="E52" s="122"/>
      <c r="F52" s="122"/>
      <c r="G52" s="122"/>
      <c r="H52" s="122"/>
      <c r="I52" s="109">
        <f>'ANNEXURE-I'!K54</f>
        <v>0</v>
      </c>
      <c r="J52" s="42">
        <f t="shared" si="2"/>
        <v>0</v>
      </c>
      <c r="K52" s="42">
        <f t="shared" si="3"/>
        <v>0</v>
      </c>
      <c r="L52" s="112"/>
      <c r="M52" s="122"/>
    </row>
    <row r="53" spans="1:13" ht="24" customHeight="1">
      <c r="A53" s="42">
        <v>40</v>
      </c>
      <c r="B53" s="66" t="str">
        <f>'ANNEXURE-I'!B55</f>
        <v>MARKER</v>
      </c>
      <c r="C53" s="122"/>
      <c r="D53" s="122"/>
      <c r="E53" s="122"/>
      <c r="F53" s="122"/>
      <c r="G53" s="122"/>
      <c r="H53" s="122"/>
      <c r="I53" s="109">
        <f>'ANNEXURE-I'!K55</f>
        <v>0</v>
      </c>
      <c r="J53" s="42">
        <f t="shared" si="2"/>
        <v>0</v>
      </c>
      <c r="K53" s="42">
        <f t="shared" si="3"/>
        <v>0</v>
      </c>
      <c r="L53" s="112"/>
      <c r="M53" s="122"/>
    </row>
    <row r="54" spans="1:13" ht="24" customHeight="1">
      <c r="A54" s="143">
        <v>41</v>
      </c>
      <c r="B54" s="66" t="str">
        <f>'ANNEXURE-I'!B56</f>
        <v>WATERMAN</v>
      </c>
      <c r="C54" s="122"/>
      <c r="D54" s="122"/>
      <c r="E54" s="122"/>
      <c r="F54" s="122"/>
      <c r="G54" s="122"/>
      <c r="H54" s="122"/>
      <c r="I54" s="109">
        <f>'ANNEXURE-I'!K56</f>
        <v>0</v>
      </c>
      <c r="J54" s="42">
        <f t="shared" si="2"/>
        <v>0</v>
      </c>
      <c r="K54" s="42">
        <f t="shared" si="3"/>
        <v>0</v>
      </c>
      <c r="L54" s="112"/>
      <c r="M54" s="122"/>
    </row>
    <row r="55" spans="1:13" ht="24" customHeight="1">
      <c r="A55" s="42">
        <v>42</v>
      </c>
      <c r="B55" s="66" t="str">
        <f>'ANNEXURE-I'!B57</f>
        <v>GARDENER</v>
      </c>
      <c r="C55" s="122"/>
      <c r="D55" s="122"/>
      <c r="E55" s="122"/>
      <c r="F55" s="122"/>
      <c r="G55" s="122"/>
      <c r="H55" s="122"/>
      <c r="I55" s="109">
        <f>'ANNEXURE-I'!K57</f>
        <v>0</v>
      </c>
      <c r="J55" s="42">
        <f t="shared" si="2"/>
        <v>0</v>
      </c>
      <c r="K55" s="42">
        <f t="shared" si="3"/>
        <v>0</v>
      </c>
      <c r="L55" s="112"/>
      <c r="M55" s="122"/>
    </row>
    <row r="56" spans="1:13" ht="24" customHeight="1">
      <c r="A56" s="143">
        <v>43</v>
      </c>
      <c r="B56" s="66" t="str">
        <f>'ANNEXURE-I'!B58</f>
        <v>SWEEPER</v>
      </c>
      <c r="C56" s="122"/>
      <c r="D56" s="122"/>
      <c r="E56" s="122"/>
      <c r="F56" s="122"/>
      <c r="G56" s="122"/>
      <c r="H56" s="122"/>
      <c r="I56" s="109">
        <f>'ANNEXURE-I'!K58</f>
        <v>0</v>
      </c>
      <c r="J56" s="42">
        <f t="shared" si="2"/>
        <v>0</v>
      </c>
      <c r="K56" s="42">
        <f t="shared" si="3"/>
        <v>0</v>
      </c>
      <c r="L56" s="112"/>
      <c r="M56" s="122"/>
    </row>
    <row r="57" spans="1:13" ht="24" customHeight="1">
      <c r="A57" s="42">
        <v>44</v>
      </c>
      <c r="B57" s="66" t="str">
        <f>'ANNEXURE-I'!B59</f>
        <v>SCAVENGER-CUM-GARDENER</v>
      </c>
      <c r="C57" s="122"/>
      <c r="D57" s="122"/>
      <c r="E57" s="122"/>
      <c r="F57" s="122"/>
      <c r="G57" s="122"/>
      <c r="H57" s="122"/>
      <c r="I57" s="109">
        <f>'ANNEXURE-I'!K59</f>
        <v>0</v>
      </c>
      <c r="J57" s="42">
        <f t="shared" si="2"/>
        <v>0</v>
      </c>
      <c r="K57" s="42">
        <f t="shared" si="3"/>
        <v>0</v>
      </c>
      <c r="L57" s="112"/>
      <c r="M57" s="122"/>
    </row>
    <row r="58" spans="1:13" ht="24" customHeight="1">
      <c r="A58" s="143">
        <v>45</v>
      </c>
      <c r="B58" s="66" t="str">
        <f>'ANNEXURE-I'!B60</f>
        <v>SCAVENGER-1</v>
      </c>
      <c r="C58" s="122"/>
      <c r="D58" s="122"/>
      <c r="E58" s="122"/>
      <c r="F58" s="122"/>
      <c r="G58" s="122"/>
      <c r="H58" s="122"/>
      <c r="I58" s="109">
        <f>'ANNEXURE-I'!K60</f>
        <v>0</v>
      </c>
      <c r="J58" s="42">
        <f t="shared" si="2"/>
        <v>0</v>
      </c>
      <c r="K58" s="42">
        <f t="shared" si="3"/>
        <v>0</v>
      </c>
      <c r="L58" s="112"/>
      <c r="M58" s="122"/>
    </row>
    <row r="59" spans="1:13" ht="24" customHeight="1">
      <c r="A59" s="42">
        <v>46</v>
      </c>
      <c r="B59" s="66" t="str">
        <f>'ANNEXURE-I'!B61</f>
        <v>SWEEPER-1</v>
      </c>
      <c r="C59" s="122"/>
      <c r="D59" s="122"/>
      <c r="E59" s="122"/>
      <c r="F59" s="122"/>
      <c r="G59" s="122"/>
      <c r="H59" s="122"/>
      <c r="I59" s="109">
        <f>'ANNEXURE-I'!K61</f>
        <v>0</v>
      </c>
      <c r="J59" s="42">
        <f t="shared" si="2"/>
        <v>0</v>
      </c>
      <c r="K59" s="42">
        <f t="shared" si="3"/>
        <v>0</v>
      </c>
      <c r="L59" s="112"/>
      <c r="M59" s="122"/>
    </row>
    <row r="60" spans="1:13" s="38" customFormat="1" ht="26.25" customHeight="1">
      <c r="A60" s="43"/>
      <c r="B60" s="44" t="str">
        <f>'ANNEXURE-I'!B62</f>
        <v>TOTAL</v>
      </c>
      <c r="C60" s="110">
        <f aca="true" t="shared" si="4" ref="C60:M60">SUM(C10:C59)</f>
        <v>0</v>
      </c>
      <c r="D60" s="110">
        <f t="shared" si="4"/>
        <v>0</v>
      </c>
      <c r="E60" s="110">
        <f t="shared" si="4"/>
        <v>0</v>
      </c>
      <c r="F60" s="110">
        <f t="shared" si="4"/>
        <v>0</v>
      </c>
      <c r="G60" s="110">
        <f t="shared" si="4"/>
        <v>0</v>
      </c>
      <c r="H60" s="110">
        <f t="shared" si="4"/>
        <v>0</v>
      </c>
      <c r="I60" s="110">
        <f t="shared" si="4"/>
        <v>0</v>
      </c>
      <c r="J60" s="110">
        <f t="shared" si="4"/>
        <v>0</v>
      </c>
      <c r="K60" s="110">
        <f t="shared" si="4"/>
        <v>0</v>
      </c>
      <c r="L60" s="113"/>
      <c r="M60" s="110">
        <f t="shared" si="4"/>
        <v>0</v>
      </c>
    </row>
  </sheetData>
  <sheetProtection password="8D0A" sheet="1" objects="1" scenarios="1" selectLockedCells="1"/>
  <mergeCells count="18">
    <mergeCell ref="A2:M2"/>
    <mergeCell ref="A4:B4"/>
    <mergeCell ref="D3:M4"/>
    <mergeCell ref="A1:I1"/>
    <mergeCell ref="A5:C5"/>
    <mergeCell ref="D5:M5"/>
    <mergeCell ref="A6:C6"/>
    <mergeCell ref="D6:M6"/>
    <mergeCell ref="A3:B3"/>
    <mergeCell ref="A7:A8"/>
    <mergeCell ref="B7:B8"/>
    <mergeCell ref="H7:H8"/>
    <mergeCell ref="I7:I8"/>
    <mergeCell ref="J7:J8"/>
    <mergeCell ref="K7:K8"/>
    <mergeCell ref="L7:L8"/>
    <mergeCell ref="M7:M8"/>
    <mergeCell ref="C7:G7"/>
  </mergeCells>
  <printOptions horizontalCentered="1" verticalCentered="1"/>
  <pageMargins left="0.45" right="0.2" top="1.25" bottom="0.75" header="0.3" footer="0.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46"/>
  <sheetViews>
    <sheetView showZeros="0" view="pageBreakPreview" zoomScaleSheetLayoutView="100" zoomScalePageLayoutView="0" workbookViewId="0" topLeftCell="A1">
      <selection activeCell="I35" sqref="I35"/>
    </sheetView>
  </sheetViews>
  <sheetFormatPr defaultColWidth="9.140625" defaultRowHeight="15"/>
  <cols>
    <col min="1" max="1" width="3.00390625" style="0" customWidth="1"/>
    <col min="2" max="2" width="6.140625" style="0" customWidth="1"/>
    <col min="3" max="3" width="9.140625" style="1" customWidth="1"/>
    <col min="4" max="4" width="1.8515625" style="1" customWidth="1"/>
    <col min="5" max="5" width="12.8515625" style="1" customWidth="1"/>
    <col min="6" max="6" width="8.140625" style="0" customWidth="1"/>
    <col min="7" max="7" width="7.57421875" style="0" customWidth="1"/>
    <col min="8" max="8" width="8.7109375" style="0" customWidth="1"/>
    <col min="9" max="9" width="12.57421875" style="0" customWidth="1"/>
    <col min="10" max="10" width="8.00390625" style="0" customWidth="1"/>
    <col min="11" max="11" width="12.421875" style="0" customWidth="1"/>
  </cols>
  <sheetData>
    <row r="1" spans="1:11" ht="15.75">
      <c r="A1" s="228" t="str">
        <f>'POST VARIATION'!A1:I1</f>
        <v>NUMBER STATEMENT:</v>
      </c>
      <c r="B1" s="229"/>
      <c r="C1" s="229"/>
      <c r="D1" s="229"/>
      <c r="E1" s="229"/>
      <c r="F1" s="229"/>
      <c r="G1" s="229"/>
      <c r="H1" s="135">
        <f>'ANNEXURE-I'!N3</f>
        <v>2025</v>
      </c>
      <c r="I1" s="135" t="str">
        <f>'ANNEXURE-I'!O3</f>
        <v>- 2026</v>
      </c>
      <c r="J1" s="135"/>
      <c r="K1" s="136"/>
    </row>
    <row r="2" spans="1:11" ht="15.75">
      <c r="A2" s="239" t="s">
        <v>43</v>
      </c>
      <c r="B2" s="240"/>
      <c r="C2" s="240"/>
      <c r="D2" s="240"/>
      <c r="E2" s="240"/>
      <c r="F2" s="240"/>
      <c r="G2" s="240"/>
      <c r="H2" s="240"/>
      <c r="I2" s="240"/>
      <c r="J2" s="240"/>
      <c r="K2" s="241"/>
    </row>
    <row r="3" spans="1:11" ht="15.75">
      <c r="A3" s="239" t="s">
        <v>42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15.75">
      <c r="A4" s="251" t="s">
        <v>153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15" customHeight="1">
      <c r="A5" s="242" t="s">
        <v>0</v>
      </c>
      <c r="B5" s="243"/>
      <c r="C5" s="243"/>
      <c r="D5" s="244"/>
      <c r="E5" s="254">
        <f>'ANNEXURE-I'!D4</f>
        <v>43</v>
      </c>
      <c r="F5" s="255"/>
      <c r="G5" s="245" t="str">
        <f>'ANNEXURE-I'!G4</f>
        <v>41010291 / SCHOOL EDUCATION</v>
      </c>
      <c r="H5" s="246"/>
      <c r="I5" s="246"/>
      <c r="J5" s="246"/>
      <c r="K5" s="247"/>
    </row>
    <row r="6" spans="1:11" ht="15">
      <c r="A6" s="242" t="s">
        <v>1</v>
      </c>
      <c r="B6" s="243"/>
      <c r="C6" s="243"/>
      <c r="D6" s="244"/>
      <c r="E6" s="254" t="str">
        <f>'ANNEXURE-I'!D5</f>
        <v>03</v>
      </c>
      <c r="F6" s="255"/>
      <c r="G6" s="248"/>
      <c r="H6" s="249"/>
      <c r="I6" s="249"/>
      <c r="J6" s="249"/>
      <c r="K6" s="250"/>
    </row>
    <row r="7" spans="1:11" ht="30" customHeight="1">
      <c r="A7" s="230" t="str">
        <f>'ANNEXURE-I'!A6:C6</f>
        <v>IFHRMS CODE / SUB-ORDINATE OFFICE NAME &amp; PLACE</v>
      </c>
      <c r="B7" s="231"/>
      <c r="C7" s="231"/>
      <c r="D7" s="231"/>
      <c r="E7" s="231"/>
      <c r="F7" s="232"/>
      <c r="G7" s="233">
        <f>'ANNEXURE-I'!G6</f>
        <v>0</v>
      </c>
      <c r="H7" s="234"/>
      <c r="I7" s="234"/>
      <c r="J7" s="234"/>
      <c r="K7" s="235"/>
    </row>
    <row r="8" spans="1:11" ht="15">
      <c r="A8" s="236" t="s">
        <v>208</v>
      </c>
      <c r="B8" s="237"/>
      <c r="C8" s="237"/>
      <c r="D8" s="237"/>
      <c r="E8" s="237"/>
      <c r="F8" s="237"/>
      <c r="G8" s="238" t="s">
        <v>192</v>
      </c>
      <c r="H8" s="238"/>
      <c r="I8" s="238"/>
      <c r="J8" s="238"/>
      <c r="K8" s="238"/>
    </row>
    <row r="9" spans="1:11" ht="15">
      <c r="A9" s="74"/>
      <c r="B9" s="226" t="s">
        <v>41</v>
      </c>
      <c r="C9" s="226"/>
      <c r="D9" s="226"/>
      <c r="E9" s="226"/>
      <c r="F9" s="227" t="s">
        <v>34</v>
      </c>
      <c r="G9" s="227" t="s">
        <v>35</v>
      </c>
      <c r="H9" s="226" t="s">
        <v>39</v>
      </c>
      <c r="I9" s="226"/>
      <c r="J9" s="226" t="s">
        <v>40</v>
      </c>
      <c r="K9" s="226"/>
    </row>
    <row r="10" spans="1:11" ht="75">
      <c r="A10" s="124" t="s">
        <v>30</v>
      </c>
      <c r="B10" s="74" t="s">
        <v>31</v>
      </c>
      <c r="C10" s="74" t="s">
        <v>32</v>
      </c>
      <c r="D10" s="74" t="s">
        <v>16</v>
      </c>
      <c r="E10" s="74" t="s">
        <v>33</v>
      </c>
      <c r="F10" s="227"/>
      <c r="G10" s="227"/>
      <c r="H10" s="67" t="s">
        <v>36</v>
      </c>
      <c r="I10" s="67" t="s">
        <v>37</v>
      </c>
      <c r="J10" s="67" t="s">
        <v>36</v>
      </c>
      <c r="K10" s="67" t="s">
        <v>38</v>
      </c>
    </row>
    <row r="11" spans="1:11" ht="15">
      <c r="A11" s="51">
        <v>1</v>
      </c>
      <c r="B11" s="51">
        <v>2</v>
      </c>
      <c r="C11" s="224">
        <v>3</v>
      </c>
      <c r="D11" s="224"/>
      <c r="E11" s="51">
        <v>4</v>
      </c>
      <c r="F11" s="51">
        <v>5</v>
      </c>
      <c r="G11" s="51">
        <v>6</v>
      </c>
      <c r="H11" s="51">
        <v>7</v>
      </c>
      <c r="I11" s="51">
        <v>8</v>
      </c>
      <c r="J11" s="51">
        <v>9</v>
      </c>
      <c r="K11" s="51">
        <v>10</v>
      </c>
    </row>
    <row r="12" spans="1:11" ht="18.75" customHeight="1">
      <c r="A12" s="52">
        <v>1</v>
      </c>
      <c r="B12" s="52">
        <v>1</v>
      </c>
      <c r="C12" s="79">
        <v>15700</v>
      </c>
      <c r="D12" s="79" t="s">
        <v>16</v>
      </c>
      <c r="E12" s="149">
        <v>50000</v>
      </c>
      <c r="F12" s="52">
        <v>32850</v>
      </c>
      <c r="G12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12" s="52">
        <f>IF(ISERROR(MATCH(E$12:E$45,'ANNEXURE-I'!AB$12:AB$61,0)),SUMIF('ANNEXURE-I'!F$12:F$61,'ANNEXURE-II'!E$12:E$45,'ANNEXURE-I'!K$12:K$61),SUMIF('ANNEXURE-I'!AB$12:AB$61,'ANNEXURE-II'!E$12:E$45,'ANNEXURE-I'!K$12:K$61))</f>
        <v>0</v>
      </c>
      <c r="I12" s="52">
        <f>((F12*H12)+G12)*12</f>
        <v>0</v>
      </c>
      <c r="J12" s="52">
        <f>IF(ISERROR(MATCH(E$12:E$45,'ANNEXURE-I'!AB$12:AB$61,0)),SUMIF('ANNEXURE-I'!F$12:F$61,'ANNEXURE-II'!E$12:E$45,'ANNEXURE-I'!N$12:N$61),SUMIF('ANNEXURE-I'!AB$12:AB$61,'ANNEXURE-II'!E$12:E$45,'ANNEXURE-I'!N$12:N$61))</f>
        <v>0</v>
      </c>
      <c r="K12" s="52">
        <f>((F12*J12)+G12)*12</f>
        <v>0</v>
      </c>
    </row>
    <row r="13" spans="1:11" ht="18.75" customHeight="1">
      <c r="A13" s="52">
        <v>2</v>
      </c>
      <c r="B13" s="52">
        <v>2</v>
      </c>
      <c r="C13" s="79">
        <v>15900</v>
      </c>
      <c r="D13" s="79" t="s">
        <v>16</v>
      </c>
      <c r="E13" s="149">
        <v>50400</v>
      </c>
      <c r="F13" s="52">
        <v>33150</v>
      </c>
      <c r="G13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13" s="52">
        <f>IF(ISERROR(MATCH(E$12:E$45,'ANNEXURE-I'!AB$12:AB$61,0)),SUMIF('ANNEXURE-I'!F$12:F$61,'ANNEXURE-II'!E$12:E$45,'ANNEXURE-I'!K$12:K$61),SUMIF('ANNEXURE-I'!AB$12:AB$61,'ANNEXURE-II'!E$12:E$45,'ANNEXURE-I'!K$12:K$61))</f>
        <v>0</v>
      </c>
      <c r="I13" s="52">
        <f aca="true" t="shared" si="0" ref="I13:I45">((F13*H13)+G13)*12</f>
        <v>0</v>
      </c>
      <c r="J13" s="52">
        <f>IF(ISERROR(MATCH(E$12:E$45,'ANNEXURE-I'!AB$12:AB$61,0)),SUMIF('ANNEXURE-I'!F$12:F$61,'ANNEXURE-II'!E$12:E$45,'ANNEXURE-I'!N$12:N$61),SUMIF('ANNEXURE-I'!AB$12:AB$61,'ANNEXURE-II'!E$12:E$45,'ANNEXURE-I'!N$12:N$61))</f>
        <v>0</v>
      </c>
      <c r="K13" s="52">
        <f aca="true" t="shared" si="1" ref="K13:K45">((F13*J13)+G13)*12</f>
        <v>0</v>
      </c>
    </row>
    <row r="14" spans="1:11" ht="18.75" customHeight="1">
      <c r="A14" s="52">
        <v>3</v>
      </c>
      <c r="B14" s="52">
        <v>3</v>
      </c>
      <c r="C14" s="79">
        <v>16600</v>
      </c>
      <c r="D14" s="79" t="s">
        <v>16</v>
      </c>
      <c r="E14" s="149">
        <v>52400</v>
      </c>
      <c r="F14" s="52">
        <v>34500</v>
      </c>
      <c r="G14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14" s="52">
        <f>IF(ISERROR(MATCH(E$12:E$45,'ANNEXURE-I'!AB$12:AB$61,0)),SUMIF('ANNEXURE-I'!F$12:F$61,'ANNEXURE-II'!E$12:E$45,'ANNEXURE-I'!K$12:K$61),SUMIF('ANNEXURE-I'!AB$12:AB$61,'ANNEXURE-II'!E$12:E$45,'ANNEXURE-I'!K$12:K$61))</f>
        <v>0</v>
      </c>
      <c r="I14" s="52">
        <f t="shared" si="0"/>
        <v>0</v>
      </c>
      <c r="J14" s="52">
        <f>IF(ISERROR(MATCH(E$12:E$45,'ANNEXURE-I'!AB$12:AB$61,0)),SUMIF('ANNEXURE-I'!F$12:F$61,'ANNEXURE-II'!E$12:E$45,'ANNEXURE-I'!N$12:N$61),SUMIF('ANNEXURE-I'!AB$12:AB$61,'ANNEXURE-II'!E$12:E$45,'ANNEXURE-I'!N$12:N$61))</f>
        <v>0</v>
      </c>
      <c r="K14" s="52">
        <f t="shared" si="1"/>
        <v>0</v>
      </c>
    </row>
    <row r="15" spans="1:11" ht="18.75" customHeight="1">
      <c r="A15" s="52">
        <v>4</v>
      </c>
      <c r="B15" s="52">
        <v>4</v>
      </c>
      <c r="C15" s="79">
        <v>18000</v>
      </c>
      <c r="D15" s="79" t="s">
        <v>16</v>
      </c>
      <c r="E15" s="149">
        <v>56900</v>
      </c>
      <c r="F15" s="52">
        <v>37450</v>
      </c>
      <c r="G15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15" s="52">
        <f>IF(ISERROR(MATCH(E$12:E$45,'ANNEXURE-I'!AB$12:AB$61,0)),SUMIF('ANNEXURE-I'!F$12:F$61,'ANNEXURE-II'!E$12:E$45,'ANNEXURE-I'!K$12:K$61),SUMIF('ANNEXURE-I'!AB$12:AB$61,'ANNEXURE-II'!E$12:E$45,'ANNEXURE-I'!K$12:K$61))</f>
        <v>0</v>
      </c>
      <c r="I15" s="52">
        <f t="shared" si="0"/>
        <v>0</v>
      </c>
      <c r="J15" s="52">
        <f>IF(ISERROR(MATCH(E$12:E$45,'ANNEXURE-I'!AB$12:AB$61,0)),SUMIF('ANNEXURE-I'!F$12:F$61,'ANNEXURE-II'!E$12:E$45,'ANNEXURE-I'!N$12:N$61),SUMIF('ANNEXURE-I'!AB$12:AB$61,'ANNEXURE-II'!E$12:E$45,'ANNEXURE-I'!N$12:N$61))</f>
        <v>0</v>
      </c>
      <c r="K15" s="52">
        <f t="shared" si="1"/>
        <v>0</v>
      </c>
    </row>
    <row r="16" spans="1:11" ht="18.75" customHeight="1">
      <c r="A16" s="52">
        <v>5</v>
      </c>
      <c r="B16" s="52">
        <v>5</v>
      </c>
      <c r="C16" s="79">
        <v>18200</v>
      </c>
      <c r="D16" s="79" t="s">
        <v>16</v>
      </c>
      <c r="E16" s="149">
        <v>57900</v>
      </c>
      <c r="F16" s="52">
        <v>38050</v>
      </c>
      <c r="G16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16" s="52">
        <f>IF(ISERROR(MATCH(E$12:E$45,'ANNEXURE-I'!AB$12:AB$61,0)),SUMIF('ANNEXURE-I'!F$12:F$61,'ANNEXURE-II'!E$12:E$45,'ANNEXURE-I'!K$12:K$61),SUMIF('ANNEXURE-I'!AB$12:AB$61,'ANNEXURE-II'!E$12:E$45,'ANNEXURE-I'!K$12:K$61))</f>
        <v>0</v>
      </c>
      <c r="I16" s="52">
        <f t="shared" si="0"/>
        <v>0</v>
      </c>
      <c r="J16" s="52">
        <f>IF(ISERROR(MATCH(E$12:E$45,'ANNEXURE-I'!AB$12:AB$61,0)),SUMIF('ANNEXURE-I'!F$12:F$61,'ANNEXURE-II'!E$12:E$45,'ANNEXURE-I'!N$12:N$61),SUMIF('ANNEXURE-I'!AB$12:AB$61,'ANNEXURE-II'!E$12:E$45,'ANNEXURE-I'!N$12:N$61))</f>
        <v>0</v>
      </c>
      <c r="K16" s="52">
        <f t="shared" si="1"/>
        <v>0</v>
      </c>
    </row>
    <row r="17" spans="1:11" ht="18.75" customHeight="1">
      <c r="A17" s="52">
        <v>6</v>
      </c>
      <c r="B17" s="52">
        <v>6</v>
      </c>
      <c r="C17" s="79">
        <v>18500</v>
      </c>
      <c r="D17" s="79" t="s">
        <v>16</v>
      </c>
      <c r="E17" s="149">
        <v>58600</v>
      </c>
      <c r="F17" s="52">
        <v>38550</v>
      </c>
      <c r="G17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17" s="52">
        <f>IF(ISERROR(MATCH(E$12:E$45,'ANNEXURE-I'!AB$12:AB$61,0)),SUMIF('ANNEXURE-I'!F$12:F$61,'ANNEXURE-II'!E$12:E$45,'ANNEXURE-I'!K$12:K$61),SUMIF('ANNEXURE-I'!AB$12:AB$61,'ANNEXURE-II'!E$12:E$45,'ANNEXURE-I'!K$12:K$61))</f>
        <v>0</v>
      </c>
      <c r="I17" s="52">
        <f t="shared" si="0"/>
        <v>0</v>
      </c>
      <c r="J17" s="52">
        <f>IF(ISERROR(MATCH(E$12:E$45,'ANNEXURE-I'!AB$12:AB$61,0)),SUMIF('ANNEXURE-I'!F$12:F$61,'ANNEXURE-II'!E$12:E$45,'ANNEXURE-I'!N$12:N$61),SUMIF('ANNEXURE-I'!AB$12:AB$61,'ANNEXURE-II'!E$12:E$45,'ANNEXURE-I'!N$12:N$61))</f>
        <v>0</v>
      </c>
      <c r="K17" s="52">
        <f t="shared" si="1"/>
        <v>0</v>
      </c>
    </row>
    <row r="18" spans="1:11" ht="18.75" customHeight="1">
      <c r="A18" s="52">
        <v>7</v>
      </c>
      <c r="B18" s="52">
        <v>7</v>
      </c>
      <c r="C18" s="79">
        <v>19000</v>
      </c>
      <c r="D18" s="79" t="s">
        <v>16</v>
      </c>
      <c r="E18" s="149">
        <v>60300</v>
      </c>
      <c r="F18" s="52">
        <v>39650</v>
      </c>
      <c r="G18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18" s="52">
        <f>IF(ISERROR(MATCH(E$12:E$45,'ANNEXURE-I'!AB$12:AB$61,0)),SUMIF('ANNEXURE-I'!F$12:F$61,'ANNEXURE-II'!E$12:E$45,'ANNEXURE-I'!K$12:K$61),SUMIF('ANNEXURE-I'!AB$12:AB$61,'ANNEXURE-II'!E$12:E$45,'ANNEXURE-I'!K$12:K$61))</f>
        <v>0</v>
      </c>
      <c r="I18" s="52">
        <f t="shared" si="0"/>
        <v>0</v>
      </c>
      <c r="J18" s="52">
        <f>IF(ISERROR(MATCH(E$12:E$45,'ANNEXURE-I'!AB$12:AB$61,0)),SUMIF('ANNEXURE-I'!F$12:F$61,'ANNEXURE-II'!E$12:E$45,'ANNEXURE-I'!N$12:N$61),SUMIF('ANNEXURE-I'!AB$12:AB$61,'ANNEXURE-II'!E$12:E$45,'ANNEXURE-I'!N$12:N$61))</f>
        <v>0</v>
      </c>
      <c r="K18" s="52">
        <f t="shared" si="1"/>
        <v>0</v>
      </c>
    </row>
    <row r="19" spans="1:11" ht="18.75" customHeight="1">
      <c r="A19" s="52">
        <v>8</v>
      </c>
      <c r="B19" s="52">
        <v>8</v>
      </c>
      <c r="C19" s="79">
        <v>19500</v>
      </c>
      <c r="D19" s="79" t="s">
        <v>16</v>
      </c>
      <c r="E19" s="149">
        <v>62000</v>
      </c>
      <c r="F19" s="52">
        <v>40750</v>
      </c>
      <c r="G19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19" s="52">
        <f>IF(ISERROR(MATCH(E$12:E$45,'ANNEXURE-I'!AB$12:AB$61,0)),SUMIF('ANNEXURE-I'!F$12:F$61,'ANNEXURE-II'!E$12:E$45,'ANNEXURE-I'!K$12:K$61),SUMIF('ANNEXURE-I'!AB$12:AB$61,'ANNEXURE-II'!E$12:E$45,'ANNEXURE-I'!K$12:K$61))</f>
        <v>0</v>
      </c>
      <c r="I19" s="52">
        <f t="shared" si="0"/>
        <v>0</v>
      </c>
      <c r="J19" s="52">
        <f>IF(ISERROR(MATCH(E$12:E$45,'ANNEXURE-I'!AB$12:AB$61,0)),SUMIF('ANNEXURE-I'!F$12:F$61,'ANNEXURE-II'!E$12:E$45,'ANNEXURE-I'!N$12:N$61),SUMIF('ANNEXURE-I'!AB$12:AB$61,'ANNEXURE-II'!E$12:E$45,'ANNEXURE-I'!N$12:N$61))</f>
        <v>0</v>
      </c>
      <c r="K19" s="52">
        <f t="shared" si="1"/>
        <v>0</v>
      </c>
    </row>
    <row r="20" spans="1:11" ht="18.75" customHeight="1">
      <c r="A20" s="52">
        <v>9</v>
      </c>
      <c r="B20" s="52">
        <v>9</v>
      </c>
      <c r="C20" s="79">
        <v>20000</v>
      </c>
      <c r="D20" s="79" t="s">
        <v>16</v>
      </c>
      <c r="E20" s="149">
        <v>63600</v>
      </c>
      <c r="F20" s="52">
        <v>41800</v>
      </c>
      <c r="G20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20" s="52">
        <f>IF(ISERROR(MATCH(E$12:E$45,'ANNEXURE-I'!AB$12:AB$61,0)),SUMIF('ANNEXURE-I'!F$12:F$61,'ANNEXURE-II'!E$12:E$45,'ANNEXURE-I'!K$12:K$61),SUMIF('ANNEXURE-I'!AB$12:AB$61,'ANNEXURE-II'!E$12:E$45,'ANNEXURE-I'!K$12:K$61))</f>
        <v>0</v>
      </c>
      <c r="I20" s="52">
        <f t="shared" si="0"/>
        <v>0</v>
      </c>
      <c r="J20" s="52">
        <f>IF(ISERROR(MATCH(E$12:E$45,'ANNEXURE-I'!AB$12:AB$61,0)),SUMIF('ANNEXURE-I'!F$12:F$61,'ANNEXURE-II'!E$12:E$45,'ANNEXURE-I'!N$12:N$61),SUMIF('ANNEXURE-I'!AB$12:AB$61,'ANNEXURE-II'!E$12:E$45,'ANNEXURE-I'!N$12:N$61))</f>
        <v>0</v>
      </c>
      <c r="K20" s="52">
        <f t="shared" si="1"/>
        <v>0</v>
      </c>
    </row>
    <row r="21" spans="1:11" ht="18.75" customHeight="1">
      <c r="A21" s="52">
        <v>10</v>
      </c>
      <c r="B21" s="52">
        <v>10</v>
      </c>
      <c r="C21" s="79">
        <v>20600</v>
      </c>
      <c r="D21" s="79" t="s">
        <v>16</v>
      </c>
      <c r="E21" s="149" t="s">
        <v>47</v>
      </c>
      <c r="F21" s="52">
        <v>43050</v>
      </c>
      <c r="G21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21" s="52">
        <f>IF(ISERROR(MATCH(E$12:E$45,'ANNEXURE-I'!AB$12:AB$61,0)),SUMIF('ANNEXURE-I'!F$12:F$61,'ANNEXURE-II'!E$12:E$45,'ANNEXURE-I'!K$12:K$61),SUMIF('ANNEXURE-I'!AB$12:AB$61,'ANNEXURE-II'!E$12:E$45,'ANNEXURE-I'!K$12:K$61))</f>
        <v>0</v>
      </c>
      <c r="I21" s="52">
        <f t="shared" si="0"/>
        <v>0</v>
      </c>
      <c r="J21" s="52">
        <f>IF(ISERROR(MATCH(E$12:E$45,'ANNEXURE-I'!AB$12:AB$61,0)),SUMIF('ANNEXURE-I'!F$12:F$61,'ANNEXURE-II'!E$12:E$45,'ANNEXURE-I'!N$12:N$61),SUMIF('ANNEXURE-I'!AB$12:AB$61,'ANNEXURE-II'!E$12:E$45,'ANNEXURE-I'!N$12:N$61))</f>
        <v>0</v>
      </c>
      <c r="K21" s="52">
        <f t="shared" si="1"/>
        <v>0</v>
      </c>
    </row>
    <row r="22" spans="1:11" ht="18.75" customHeight="1">
      <c r="A22" s="52">
        <v>11</v>
      </c>
      <c r="B22" s="52">
        <v>10</v>
      </c>
      <c r="C22" s="79">
        <v>20600</v>
      </c>
      <c r="D22" s="79" t="s">
        <v>16</v>
      </c>
      <c r="E22" s="149" t="s">
        <v>243</v>
      </c>
      <c r="F22" s="52">
        <v>43050</v>
      </c>
      <c r="G22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22" s="52">
        <f>IF(ISERROR(MATCH(E$12:E$45,'ANNEXURE-I'!AB$12:AB$61,0)),SUMIF('ANNEXURE-I'!F$12:F$61,'ANNEXURE-II'!E$12:E$45,'ANNEXURE-I'!K$12:K$61),SUMIF('ANNEXURE-I'!AB$12:AB$61,'ANNEXURE-II'!E$12:E$45,'ANNEXURE-I'!K$12:K$61))</f>
        <v>0</v>
      </c>
      <c r="I22" s="52">
        <f t="shared" si="0"/>
        <v>0</v>
      </c>
      <c r="J22" s="52">
        <f>IF(ISERROR(MATCH(E$12:E$45,'ANNEXURE-I'!AB$12:AB$61,0)),SUMIF('ANNEXURE-I'!F$12:F$61,'ANNEXURE-II'!E$12:E$45,'ANNEXURE-I'!N$12:N$61),SUMIF('ANNEXURE-I'!AB$12:AB$61,'ANNEXURE-II'!E$12:E$45,'ANNEXURE-I'!N$12:N$61))</f>
        <v>0</v>
      </c>
      <c r="K22" s="52">
        <f t="shared" si="1"/>
        <v>0</v>
      </c>
    </row>
    <row r="23" spans="1:11" ht="18.75" customHeight="1">
      <c r="A23" s="52">
        <v>12</v>
      </c>
      <c r="B23" s="52">
        <v>11</v>
      </c>
      <c r="C23" s="79">
        <v>35400</v>
      </c>
      <c r="D23" s="79" t="s">
        <v>16</v>
      </c>
      <c r="E23" s="149">
        <v>112400</v>
      </c>
      <c r="F23" s="52">
        <v>73900</v>
      </c>
      <c r="G23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23" s="52">
        <f>IF(ISERROR(MATCH(E$12:E$45,'ANNEXURE-I'!AB$12:AB$61,0)),SUMIF('ANNEXURE-I'!F$12:F$61,'ANNEXURE-II'!E$12:E$45,'ANNEXURE-I'!K$12:K$61),SUMIF('ANNEXURE-I'!AB$12:AB$61,'ANNEXURE-II'!E$12:E$45,'ANNEXURE-I'!K$12:K$61))</f>
        <v>0</v>
      </c>
      <c r="I23" s="52">
        <f t="shared" si="0"/>
        <v>0</v>
      </c>
      <c r="J23" s="52">
        <f>IF(ISERROR(MATCH(E$12:E$45,'ANNEXURE-I'!AB$12:AB$61,0)),SUMIF('ANNEXURE-I'!F$12:F$61,'ANNEXURE-II'!E$12:E$45,'ANNEXURE-I'!N$12:N$61),SUMIF('ANNEXURE-I'!AB$12:AB$61,'ANNEXURE-II'!E$12:E$45,'ANNEXURE-I'!N$12:N$61))</f>
        <v>0</v>
      </c>
      <c r="K23" s="52">
        <f t="shared" si="1"/>
        <v>0</v>
      </c>
    </row>
    <row r="24" spans="1:11" ht="18.75" customHeight="1">
      <c r="A24" s="52">
        <v>13</v>
      </c>
      <c r="B24" s="52">
        <v>12</v>
      </c>
      <c r="C24" s="79">
        <v>35600</v>
      </c>
      <c r="D24" s="79" t="s">
        <v>16</v>
      </c>
      <c r="E24" s="149">
        <v>112800</v>
      </c>
      <c r="F24" s="52">
        <v>74200</v>
      </c>
      <c r="G24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24" s="52">
        <f>IF(ISERROR(MATCH(E$12:E$45,'ANNEXURE-I'!AB$12:AB$61,0)),SUMIF('ANNEXURE-I'!F$12:F$61,'ANNEXURE-II'!E$12:E$45,'ANNEXURE-I'!K$12:K$61),SUMIF('ANNEXURE-I'!AB$12:AB$61,'ANNEXURE-II'!E$12:E$45,'ANNEXURE-I'!K$12:K$61))</f>
        <v>0</v>
      </c>
      <c r="I24" s="52">
        <f t="shared" si="0"/>
        <v>0</v>
      </c>
      <c r="J24" s="52">
        <f>IF(ISERROR(MATCH(E$12:E$45,'ANNEXURE-I'!AB$12:AB$61,0)),SUMIF('ANNEXURE-I'!F$12:F$61,'ANNEXURE-II'!E$12:E$45,'ANNEXURE-I'!N$12:N$61),SUMIF('ANNEXURE-I'!AB$12:AB$61,'ANNEXURE-II'!E$12:E$45,'ANNEXURE-I'!N$12:N$61))</f>
        <v>0</v>
      </c>
      <c r="K24" s="52">
        <f t="shared" si="1"/>
        <v>0</v>
      </c>
    </row>
    <row r="25" spans="1:11" ht="18.75" customHeight="1">
      <c r="A25" s="52">
        <v>14</v>
      </c>
      <c r="B25" s="52">
        <v>13</v>
      </c>
      <c r="C25" s="79">
        <v>35900</v>
      </c>
      <c r="D25" s="79" t="s">
        <v>16</v>
      </c>
      <c r="E25" s="149">
        <v>113500</v>
      </c>
      <c r="F25" s="52">
        <v>74700</v>
      </c>
      <c r="G25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25" s="52">
        <f>IF(ISERROR(MATCH(E$12:E$45,'ANNEXURE-I'!AB$12:AB$61,0)),SUMIF('ANNEXURE-I'!F$12:F$61,'ANNEXURE-II'!E$12:E$45,'ANNEXURE-I'!K$12:K$61),SUMIF('ANNEXURE-I'!AB$12:AB$61,'ANNEXURE-II'!E$12:E$45,'ANNEXURE-I'!K$12:K$61))</f>
        <v>0</v>
      </c>
      <c r="I25" s="52">
        <f t="shared" si="0"/>
        <v>0</v>
      </c>
      <c r="J25" s="52">
        <f>IF(ISERROR(MATCH(E$12:E$45,'ANNEXURE-I'!AB$12:AB$61,0)),SUMIF('ANNEXURE-I'!F$12:F$61,'ANNEXURE-II'!E$12:E$45,'ANNEXURE-I'!N$12:N$61),SUMIF('ANNEXURE-I'!AB$12:AB$61,'ANNEXURE-II'!E$12:E$45,'ANNEXURE-I'!N$12:N$61))</f>
        <v>0</v>
      </c>
      <c r="K25" s="52">
        <f t="shared" si="1"/>
        <v>0</v>
      </c>
    </row>
    <row r="26" spans="1:11" ht="18.75" customHeight="1">
      <c r="A26" s="52">
        <v>15</v>
      </c>
      <c r="B26" s="52">
        <v>14</v>
      </c>
      <c r="C26" s="79">
        <v>36000</v>
      </c>
      <c r="D26" s="79" t="s">
        <v>16</v>
      </c>
      <c r="E26" s="149">
        <v>114000</v>
      </c>
      <c r="F26" s="52">
        <v>75000</v>
      </c>
      <c r="G26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26" s="52">
        <f>IF(ISERROR(MATCH(E$12:E$45,'ANNEXURE-I'!AB$12:AB$61,0)),SUMIF('ANNEXURE-I'!F$12:F$61,'ANNEXURE-II'!E$12:E$45,'ANNEXURE-I'!K$12:K$61),SUMIF('ANNEXURE-I'!AB$12:AB$61,'ANNEXURE-II'!E$12:E$45,'ANNEXURE-I'!K$12:K$61))</f>
        <v>0</v>
      </c>
      <c r="I26" s="52">
        <f t="shared" si="0"/>
        <v>0</v>
      </c>
      <c r="J26" s="52">
        <f>IF(ISERROR(MATCH(E$12:E$45,'ANNEXURE-I'!AB$12:AB$61,0)),SUMIF('ANNEXURE-I'!F$12:F$61,'ANNEXURE-II'!E$12:E$45,'ANNEXURE-I'!N$12:N$61),SUMIF('ANNEXURE-I'!AB$12:AB$61,'ANNEXURE-II'!E$12:E$45,'ANNEXURE-I'!N$12:N$61))</f>
        <v>0</v>
      </c>
      <c r="K26" s="52">
        <f t="shared" si="1"/>
        <v>0</v>
      </c>
    </row>
    <row r="27" spans="1:11" ht="18.75" customHeight="1">
      <c r="A27" s="52">
        <v>16</v>
      </c>
      <c r="B27" s="52">
        <v>15</v>
      </c>
      <c r="C27" s="79">
        <v>36200</v>
      </c>
      <c r="D27" s="79" t="s">
        <v>16</v>
      </c>
      <c r="E27" s="149">
        <v>114800</v>
      </c>
      <c r="F27" s="52">
        <v>75500</v>
      </c>
      <c r="G27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27" s="52">
        <f>IF(ISERROR(MATCH(E$12:E$45,'ANNEXURE-I'!AB$12:AB$61,0)),SUMIF('ANNEXURE-I'!F$12:F$61,'ANNEXURE-II'!E$12:E$45,'ANNEXURE-I'!K$12:K$61),SUMIF('ANNEXURE-I'!AB$12:AB$61,'ANNEXURE-II'!E$12:E$45,'ANNEXURE-I'!K$12:K$61))</f>
        <v>0</v>
      </c>
      <c r="I27" s="52">
        <f t="shared" si="0"/>
        <v>0</v>
      </c>
      <c r="J27" s="52">
        <f>IF(ISERROR(MATCH(E$12:E$45,'ANNEXURE-I'!AB$12:AB$61,0)),SUMIF('ANNEXURE-I'!F$12:F$61,'ANNEXURE-II'!E$12:E$45,'ANNEXURE-I'!N$12:N$61),SUMIF('ANNEXURE-I'!AB$12:AB$61,'ANNEXURE-II'!E$12:E$45,'ANNEXURE-I'!N$12:N$61))</f>
        <v>0</v>
      </c>
      <c r="K27" s="52">
        <f t="shared" si="1"/>
        <v>0</v>
      </c>
    </row>
    <row r="28" spans="1:11" ht="18.75" customHeight="1">
      <c r="A28" s="52">
        <v>17</v>
      </c>
      <c r="B28" s="52">
        <v>16</v>
      </c>
      <c r="C28" s="79">
        <v>36400</v>
      </c>
      <c r="D28" s="79" t="s">
        <v>16</v>
      </c>
      <c r="E28" s="149">
        <v>115700</v>
      </c>
      <c r="F28" s="52">
        <v>76050</v>
      </c>
      <c r="G28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28" s="52">
        <f>IF(ISERROR(MATCH(E$12:E$45,'ANNEXURE-I'!AB$12:AB$61,0)),SUMIF('ANNEXURE-I'!F$12:F$61,'ANNEXURE-II'!E$12:E$45,'ANNEXURE-I'!K$12:K$61),SUMIF('ANNEXURE-I'!AB$12:AB$61,'ANNEXURE-II'!E$12:E$45,'ANNEXURE-I'!K$12:K$61))</f>
        <v>0</v>
      </c>
      <c r="I28" s="52">
        <f t="shared" si="0"/>
        <v>0</v>
      </c>
      <c r="J28" s="52">
        <f>IF(ISERROR(MATCH(E$12:E$45,'ANNEXURE-I'!AB$12:AB$61,0)),SUMIF('ANNEXURE-I'!F$12:F$61,'ANNEXURE-II'!E$12:E$45,'ANNEXURE-I'!N$12:N$61),SUMIF('ANNEXURE-I'!AB$12:AB$61,'ANNEXURE-II'!E$12:E$45,'ANNEXURE-I'!N$12:N$61))</f>
        <v>0</v>
      </c>
      <c r="K28" s="52">
        <f t="shared" si="1"/>
        <v>0</v>
      </c>
    </row>
    <row r="29" spans="1:11" ht="18.75" customHeight="1">
      <c r="A29" s="52">
        <v>18</v>
      </c>
      <c r="B29" s="52">
        <v>17</v>
      </c>
      <c r="C29" s="79">
        <v>36700</v>
      </c>
      <c r="D29" s="79" t="s">
        <v>16</v>
      </c>
      <c r="E29" s="149">
        <v>116200</v>
      </c>
      <c r="F29" s="52">
        <v>76450</v>
      </c>
      <c r="G29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29" s="52">
        <f>IF(ISERROR(MATCH(E$12:E$45,'ANNEXURE-I'!AB$12:AB$61,0)),SUMIF('ANNEXURE-I'!F$12:F$61,'ANNEXURE-II'!E$12:E$45,'ANNEXURE-I'!K$12:K$61),SUMIF('ANNEXURE-I'!AB$12:AB$61,'ANNEXURE-II'!E$12:E$45,'ANNEXURE-I'!K$12:K$61))</f>
        <v>0</v>
      </c>
      <c r="I29" s="52">
        <f t="shared" si="0"/>
        <v>0</v>
      </c>
      <c r="J29" s="52">
        <f>IF(ISERROR(MATCH(E$12:E$45,'ANNEXURE-I'!AB$12:AB$61,0)),SUMIF('ANNEXURE-I'!F$12:F$61,'ANNEXURE-II'!E$12:E$45,'ANNEXURE-I'!N$12:N$61),SUMIF('ANNEXURE-I'!AB$12:AB$61,'ANNEXURE-II'!E$12:E$45,'ANNEXURE-I'!N$12:N$61))</f>
        <v>0</v>
      </c>
      <c r="K29" s="52">
        <f t="shared" si="1"/>
        <v>0</v>
      </c>
    </row>
    <row r="30" spans="1:11" ht="18.75" customHeight="1">
      <c r="A30" s="52">
        <v>19</v>
      </c>
      <c r="B30" s="52">
        <v>18</v>
      </c>
      <c r="C30" s="79">
        <v>36900</v>
      </c>
      <c r="D30" s="79" t="s">
        <v>16</v>
      </c>
      <c r="E30" s="149" t="s">
        <v>48</v>
      </c>
      <c r="F30" s="52">
        <v>76750</v>
      </c>
      <c r="G30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30" s="52">
        <f>IF(ISERROR(MATCH(E$12:E$45,'ANNEXURE-I'!AB$12:AB$61,0)),SUMIF('ANNEXURE-I'!F$12:F$61,'ANNEXURE-II'!E$12:E$45,'ANNEXURE-I'!K$12:K$61),SUMIF('ANNEXURE-I'!AB$12:AB$61,'ANNEXURE-II'!E$12:E$45,'ANNEXURE-I'!K$12:K$61))</f>
        <v>0</v>
      </c>
      <c r="I30" s="52">
        <f t="shared" si="0"/>
        <v>0</v>
      </c>
      <c r="J30" s="52">
        <f>IF(ISERROR(MATCH(E$12:E$45,'ANNEXURE-I'!AB$12:AB$61,0)),SUMIF('ANNEXURE-I'!F$12:F$61,'ANNEXURE-II'!E$12:E$45,'ANNEXURE-I'!N$12:N$61),SUMIF('ANNEXURE-I'!AB$12:AB$61,'ANNEXURE-II'!E$12:E$45,'ANNEXURE-I'!N$12:N$61))</f>
        <v>0</v>
      </c>
      <c r="K30" s="52">
        <f t="shared" si="1"/>
        <v>0</v>
      </c>
    </row>
    <row r="31" spans="1:11" ht="18.75" customHeight="1">
      <c r="A31" s="52">
        <v>20</v>
      </c>
      <c r="B31" s="52">
        <v>18</v>
      </c>
      <c r="C31" s="79">
        <v>36900</v>
      </c>
      <c r="D31" s="79" t="s">
        <v>16</v>
      </c>
      <c r="E31" s="149" t="s">
        <v>244</v>
      </c>
      <c r="F31" s="52">
        <v>76750</v>
      </c>
      <c r="G31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31" s="52">
        <f>IF(ISERROR(MATCH(E$12:E$45,'ANNEXURE-I'!AB$12:AB$61,0)),SUMIF('ANNEXURE-I'!F$12:F$61,'ANNEXURE-II'!E$12:E$45,'ANNEXURE-I'!K$12:K$61),SUMIF('ANNEXURE-I'!AB$12:AB$61,'ANNEXURE-II'!E$12:E$45,'ANNEXURE-I'!K$12:K$61))</f>
        <v>0</v>
      </c>
      <c r="I31" s="52">
        <f t="shared" si="0"/>
        <v>0</v>
      </c>
      <c r="J31" s="52">
        <f>IF(ISERROR(MATCH(E$12:E$45,'ANNEXURE-I'!AB$12:AB$61,0)),SUMIF('ANNEXURE-I'!F$12:F$61,'ANNEXURE-II'!E$12:E$45,'ANNEXURE-I'!N$12:N$61),SUMIF('ANNEXURE-I'!AB$12:AB$61,'ANNEXURE-II'!E$12:E$45,'ANNEXURE-I'!N$12:N$61))</f>
        <v>0</v>
      </c>
      <c r="K31" s="52">
        <f t="shared" si="1"/>
        <v>0</v>
      </c>
    </row>
    <row r="32" spans="1:11" ht="18.75" customHeight="1">
      <c r="A32" s="52">
        <v>21</v>
      </c>
      <c r="B32" s="52">
        <v>19</v>
      </c>
      <c r="C32" s="79">
        <v>37200</v>
      </c>
      <c r="D32" s="79" t="s">
        <v>16</v>
      </c>
      <c r="E32" s="149">
        <v>117600</v>
      </c>
      <c r="F32" s="52">
        <v>77400</v>
      </c>
      <c r="G32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32" s="52">
        <f>IF(ISERROR(MATCH(E$12:E$45,'ANNEXURE-I'!AB$12:AB$61,0)),SUMIF('ANNEXURE-I'!F$12:F$61,'ANNEXURE-II'!E$12:E$45,'ANNEXURE-I'!K$12:K$61),SUMIF('ANNEXURE-I'!AB$12:AB$61,'ANNEXURE-II'!E$12:E$45,'ANNEXURE-I'!K$12:K$61))</f>
        <v>0</v>
      </c>
      <c r="I32" s="52">
        <f t="shared" si="0"/>
        <v>0</v>
      </c>
      <c r="J32" s="52">
        <f>IF(ISERROR(MATCH(E$12:E$45,'ANNEXURE-I'!AB$12:AB$61,0)),SUMIF('ANNEXURE-I'!F$12:F$61,'ANNEXURE-II'!E$12:E$45,'ANNEXURE-I'!N$12:N$61),SUMIF('ANNEXURE-I'!AB$12:AB$61,'ANNEXURE-II'!E$12:E$45,'ANNEXURE-I'!N$12:N$61))</f>
        <v>0</v>
      </c>
      <c r="K32" s="52">
        <f t="shared" si="1"/>
        <v>0</v>
      </c>
    </row>
    <row r="33" spans="1:11" ht="18.75" customHeight="1">
      <c r="A33" s="52">
        <v>22</v>
      </c>
      <c r="B33" s="52">
        <v>20</v>
      </c>
      <c r="C33" s="79">
        <v>37700</v>
      </c>
      <c r="D33" s="79" t="s">
        <v>16</v>
      </c>
      <c r="E33" s="149">
        <v>119500</v>
      </c>
      <c r="F33" s="52">
        <v>78600</v>
      </c>
      <c r="G33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33" s="52">
        <f>IF(ISERROR(MATCH(E$12:E$45,'ANNEXURE-I'!AB$12:AB$61,0)),SUMIF('ANNEXURE-I'!F$12:F$61,'ANNEXURE-II'!E$12:E$45,'ANNEXURE-I'!K$12:K$61),SUMIF('ANNEXURE-I'!AB$12:AB$61,'ANNEXURE-II'!E$12:E$45,'ANNEXURE-I'!K$12:K$61))</f>
        <v>0</v>
      </c>
      <c r="I33" s="52">
        <f t="shared" si="0"/>
        <v>0</v>
      </c>
      <c r="J33" s="52">
        <f>IF(ISERROR(MATCH(E$12:E$45,'ANNEXURE-I'!AB$12:AB$61,0)),SUMIF('ANNEXURE-I'!F$12:F$61,'ANNEXURE-II'!E$12:E$45,'ANNEXURE-I'!N$12:N$61),SUMIF('ANNEXURE-I'!AB$12:AB$61,'ANNEXURE-II'!E$12:E$45,'ANNEXURE-I'!N$12:N$61))</f>
        <v>0</v>
      </c>
      <c r="K33" s="52">
        <f t="shared" si="1"/>
        <v>0</v>
      </c>
    </row>
    <row r="34" spans="1:11" ht="18.75" customHeight="1">
      <c r="A34" s="52">
        <v>23</v>
      </c>
      <c r="B34" s="52">
        <v>21</v>
      </c>
      <c r="C34" s="79">
        <v>55500</v>
      </c>
      <c r="D34" s="79" t="s">
        <v>16</v>
      </c>
      <c r="E34" s="149">
        <v>175700</v>
      </c>
      <c r="F34" s="52">
        <v>115600</v>
      </c>
      <c r="G34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34" s="52">
        <f>IF(ISERROR(MATCH(E$12:E$45,'ANNEXURE-I'!AB$12:AB$61,0)),SUMIF('ANNEXURE-I'!F$12:F$61,'ANNEXURE-II'!E$12:E$45,'ANNEXURE-I'!K$12:K$61),SUMIF('ANNEXURE-I'!AB$12:AB$61,'ANNEXURE-II'!E$12:E$45,'ANNEXURE-I'!K$12:K$61))</f>
        <v>0</v>
      </c>
      <c r="I34" s="52">
        <f t="shared" si="0"/>
        <v>0</v>
      </c>
      <c r="J34" s="52">
        <f>IF(ISERROR(MATCH(E$12:E$45,'ANNEXURE-I'!AB$12:AB$61,0)),SUMIF('ANNEXURE-I'!F$12:F$61,'ANNEXURE-II'!E$12:E$45,'ANNEXURE-I'!N$12:N$61),SUMIF('ANNEXURE-I'!AB$12:AB$61,'ANNEXURE-II'!E$12:E$45,'ANNEXURE-I'!N$12:N$61))</f>
        <v>0</v>
      </c>
      <c r="K34" s="52">
        <f t="shared" si="1"/>
        <v>0</v>
      </c>
    </row>
    <row r="35" spans="1:11" ht="18.75" customHeight="1">
      <c r="A35" s="52">
        <v>24</v>
      </c>
      <c r="B35" s="52">
        <v>22</v>
      </c>
      <c r="C35" s="79">
        <v>56100</v>
      </c>
      <c r="D35" s="79" t="s">
        <v>16</v>
      </c>
      <c r="E35" s="149">
        <v>177500</v>
      </c>
      <c r="F35" s="52">
        <v>116800</v>
      </c>
      <c r="G35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35" s="52">
        <f>IF(ISERROR(MATCH(E$12:E$45,'ANNEXURE-I'!AB$12:AB$61,0)),SUMIF('ANNEXURE-I'!F$12:F$61,'ANNEXURE-II'!E$12:E$45,'ANNEXURE-I'!K$12:K$61),SUMIF('ANNEXURE-I'!AB$12:AB$61,'ANNEXURE-II'!E$12:E$45,'ANNEXURE-I'!K$12:K$61))</f>
        <v>0</v>
      </c>
      <c r="I35" s="52">
        <f t="shared" si="0"/>
        <v>0</v>
      </c>
      <c r="J35" s="52">
        <f>IF(ISERROR(MATCH(E$12:E$45,'ANNEXURE-I'!AB$12:AB$61,0)),SUMIF('ANNEXURE-I'!F$12:F$61,'ANNEXURE-II'!E$12:E$45,'ANNEXURE-I'!N$12:N$61),SUMIF('ANNEXURE-I'!AB$12:AB$61,'ANNEXURE-II'!E$12:E$45,'ANNEXURE-I'!N$12:N$61))</f>
        <v>0</v>
      </c>
      <c r="K35" s="52">
        <f t="shared" si="1"/>
        <v>0</v>
      </c>
    </row>
    <row r="36" spans="1:11" ht="18.75" customHeight="1">
      <c r="A36" s="52">
        <v>25</v>
      </c>
      <c r="B36" s="52">
        <v>23</v>
      </c>
      <c r="C36" s="79">
        <v>56900</v>
      </c>
      <c r="D36" s="79" t="s">
        <v>16</v>
      </c>
      <c r="E36" s="149">
        <v>180500</v>
      </c>
      <c r="F36" s="52">
        <v>118700</v>
      </c>
      <c r="G36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36" s="52">
        <f>IF(ISERROR(MATCH(E$12:E$45,'ANNEXURE-I'!AB$12:AB$61,0)),SUMIF('ANNEXURE-I'!F$12:F$61,'ANNEXURE-II'!E$12:E$45,'ANNEXURE-I'!K$12:K$61),SUMIF('ANNEXURE-I'!AB$12:AB$61,'ANNEXURE-II'!E$12:E$45,'ANNEXURE-I'!K$12:K$61))</f>
        <v>0</v>
      </c>
      <c r="I36" s="52">
        <f t="shared" si="0"/>
        <v>0</v>
      </c>
      <c r="J36" s="52">
        <f>IF(ISERROR(MATCH(E$12:E$45,'ANNEXURE-I'!AB$12:AB$61,0)),SUMIF('ANNEXURE-I'!F$12:F$61,'ANNEXURE-II'!E$12:E$45,'ANNEXURE-I'!N$12:N$61),SUMIF('ANNEXURE-I'!AB$12:AB$61,'ANNEXURE-II'!E$12:E$45,'ANNEXURE-I'!N$12:N$61))</f>
        <v>0</v>
      </c>
      <c r="K36" s="52">
        <f t="shared" si="1"/>
        <v>0</v>
      </c>
    </row>
    <row r="37" spans="1:11" ht="18.75" customHeight="1">
      <c r="A37" s="52">
        <v>26</v>
      </c>
      <c r="B37" s="52">
        <v>24</v>
      </c>
      <c r="C37" s="79">
        <v>57700</v>
      </c>
      <c r="D37" s="79" t="s">
        <v>16</v>
      </c>
      <c r="E37" s="149">
        <v>182400</v>
      </c>
      <c r="F37" s="52">
        <v>120050</v>
      </c>
      <c r="G37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37" s="52">
        <f>IF(ISERROR(MATCH(E$12:E$45,'ANNEXURE-I'!AB$12:AB$61,0)),SUMIF('ANNEXURE-I'!F$12:F$61,'ANNEXURE-II'!E$12:E$45,'ANNEXURE-I'!K$12:K$61),SUMIF('ANNEXURE-I'!AB$12:AB$61,'ANNEXURE-II'!E$12:E$45,'ANNEXURE-I'!K$12:K$61))</f>
        <v>0</v>
      </c>
      <c r="I37" s="52">
        <f t="shared" si="0"/>
        <v>0</v>
      </c>
      <c r="J37" s="52">
        <f>IF(ISERROR(MATCH(E$12:E$45,'ANNEXURE-I'!AB$12:AB$61,0)),SUMIF('ANNEXURE-I'!F$12:F$61,'ANNEXURE-II'!E$12:E$45,'ANNEXURE-I'!N$12:N$61),SUMIF('ANNEXURE-I'!AB$12:AB$61,'ANNEXURE-II'!E$12:E$45,'ANNEXURE-I'!N$12:N$61))</f>
        <v>0</v>
      </c>
      <c r="K37" s="52">
        <f t="shared" si="1"/>
        <v>0</v>
      </c>
    </row>
    <row r="38" spans="1:11" ht="18.75" customHeight="1">
      <c r="A38" s="52">
        <v>27</v>
      </c>
      <c r="B38" s="52">
        <v>25</v>
      </c>
      <c r="C38" s="79">
        <v>59300</v>
      </c>
      <c r="D38" s="79" t="s">
        <v>16</v>
      </c>
      <c r="E38" s="149">
        <v>187700</v>
      </c>
      <c r="F38" s="52">
        <v>123500</v>
      </c>
      <c r="G38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38" s="52">
        <f>IF(ISERROR(MATCH(E$12:E$45,'ANNEXURE-I'!AB$12:AB$61,0)),SUMIF('ANNEXURE-I'!F$12:F$61,'ANNEXURE-II'!E$12:E$45,'ANNEXURE-I'!K$12:K$61),SUMIF('ANNEXURE-I'!AB$12:AB$61,'ANNEXURE-II'!E$12:E$45,'ANNEXURE-I'!K$12:K$61))</f>
        <v>0</v>
      </c>
      <c r="I38" s="52">
        <f t="shared" si="0"/>
        <v>0</v>
      </c>
      <c r="J38" s="52">
        <f>IF(ISERROR(MATCH(E$12:E$45,'ANNEXURE-I'!AB$12:AB$61,0)),SUMIF('ANNEXURE-I'!F$12:F$61,'ANNEXURE-II'!E$12:E$45,'ANNEXURE-I'!N$12:N$61),SUMIF('ANNEXURE-I'!AB$12:AB$61,'ANNEXURE-II'!E$12:E$45,'ANNEXURE-I'!N$12:N$61))</f>
        <v>0</v>
      </c>
      <c r="K38" s="52">
        <f t="shared" si="1"/>
        <v>0</v>
      </c>
    </row>
    <row r="39" spans="1:11" ht="18.75" customHeight="1">
      <c r="A39" s="52">
        <v>28</v>
      </c>
      <c r="B39" s="52">
        <v>26</v>
      </c>
      <c r="C39" s="79">
        <v>61900</v>
      </c>
      <c r="D39" s="79" t="s">
        <v>16</v>
      </c>
      <c r="E39" s="149">
        <v>196700</v>
      </c>
      <c r="F39" s="52">
        <v>129300</v>
      </c>
      <c r="G39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39" s="52">
        <f>IF(ISERROR(MATCH(E$12:E$45,'ANNEXURE-I'!AB$12:AB$61,0)),SUMIF('ANNEXURE-I'!F$12:F$61,'ANNEXURE-II'!E$12:E$45,'ANNEXURE-I'!K$12:K$61),SUMIF('ANNEXURE-I'!AB$12:AB$61,'ANNEXURE-II'!E$12:E$45,'ANNEXURE-I'!K$12:K$61))</f>
        <v>0</v>
      </c>
      <c r="I39" s="52">
        <f t="shared" si="0"/>
        <v>0</v>
      </c>
      <c r="J39" s="52">
        <f>IF(ISERROR(MATCH(E$12:E$45,'ANNEXURE-I'!AB$12:AB$61,0)),SUMIF('ANNEXURE-I'!F$12:F$61,'ANNEXURE-II'!E$12:E$45,'ANNEXURE-I'!N$12:N$61),SUMIF('ANNEXURE-I'!AB$12:AB$61,'ANNEXURE-II'!E$12:E$45,'ANNEXURE-I'!N$12:N$61))</f>
        <v>0</v>
      </c>
      <c r="K39" s="52">
        <f t="shared" si="1"/>
        <v>0</v>
      </c>
    </row>
    <row r="40" spans="1:11" ht="18.75" customHeight="1">
      <c r="A40" s="52">
        <v>29</v>
      </c>
      <c r="B40" s="52">
        <v>27</v>
      </c>
      <c r="C40" s="79">
        <v>62200</v>
      </c>
      <c r="D40" s="79" t="s">
        <v>16</v>
      </c>
      <c r="E40" s="149">
        <v>197200</v>
      </c>
      <c r="F40" s="52">
        <v>129700</v>
      </c>
      <c r="G40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40" s="52">
        <f>IF(ISERROR(MATCH(E$12:E$45,'ANNEXURE-I'!AB$12:AB$61,0)),SUMIF('ANNEXURE-I'!F$12:F$61,'ANNEXURE-II'!E$12:E$45,'ANNEXURE-I'!K$12:K$61),SUMIF('ANNEXURE-I'!AB$12:AB$61,'ANNEXURE-II'!E$12:E$45,'ANNEXURE-I'!K$12:K$61))</f>
        <v>0</v>
      </c>
      <c r="I40" s="52">
        <f t="shared" si="0"/>
        <v>0</v>
      </c>
      <c r="J40" s="52">
        <f>IF(ISERROR(MATCH(E$12:E$45,'ANNEXURE-I'!AB$12:AB$61,0)),SUMIF('ANNEXURE-I'!F$12:F$61,'ANNEXURE-II'!E$12:E$45,'ANNEXURE-I'!N$12:N$61),SUMIF('ANNEXURE-I'!AB$12:AB$61,'ANNEXURE-II'!E$12:E$45,'ANNEXURE-I'!N$12:N$61))</f>
        <v>0</v>
      </c>
      <c r="K40" s="52">
        <f t="shared" si="1"/>
        <v>0</v>
      </c>
    </row>
    <row r="41" spans="1:11" ht="18.75" customHeight="1">
      <c r="A41" s="52">
        <v>30</v>
      </c>
      <c r="B41" s="52">
        <v>28</v>
      </c>
      <c r="C41" s="79">
        <v>123100</v>
      </c>
      <c r="D41" s="79" t="s">
        <v>16</v>
      </c>
      <c r="E41" s="149">
        <v>215900</v>
      </c>
      <c r="F41" s="52">
        <v>169500</v>
      </c>
      <c r="G41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41" s="52">
        <f>IF(ISERROR(MATCH(E$12:E$45,'ANNEXURE-I'!AB$12:AB$61,0)),SUMIF('ANNEXURE-I'!F$12:F$61,'ANNEXURE-II'!E$12:E$45,'ANNEXURE-I'!K$12:K$61),SUMIF('ANNEXURE-I'!AB$12:AB$61,'ANNEXURE-II'!E$12:E$45,'ANNEXURE-I'!K$12:K$61))</f>
        <v>0</v>
      </c>
      <c r="I41" s="52">
        <f t="shared" si="0"/>
        <v>0</v>
      </c>
      <c r="J41" s="52">
        <f>IF(ISERROR(MATCH(E$12:E$45,'ANNEXURE-I'!AB$12:AB$61,0)),SUMIF('ANNEXURE-I'!F$12:F$61,'ANNEXURE-II'!E$12:E$45,'ANNEXURE-I'!N$12:N$61),SUMIF('ANNEXURE-I'!AB$12:AB$61,'ANNEXURE-II'!E$12:E$45,'ANNEXURE-I'!N$12:N$61))</f>
        <v>0</v>
      </c>
      <c r="K41" s="52">
        <f t="shared" si="1"/>
        <v>0</v>
      </c>
    </row>
    <row r="42" spans="1:11" ht="18.75" customHeight="1">
      <c r="A42" s="52">
        <v>31</v>
      </c>
      <c r="B42" s="52">
        <v>29</v>
      </c>
      <c r="C42" s="79">
        <v>123400</v>
      </c>
      <c r="D42" s="79" t="s">
        <v>16</v>
      </c>
      <c r="E42" s="149">
        <v>216300</v>
      </c>
      <c r="F42" s="52">
        <v>169850</v>
      </c>
      <c r="G42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42" s="52">
        <f>IF(ISERROR(MATCH(E$12:E$45,'ANNEXURE-I'!AB$12:AB$61,0)),SUMIF('ANNEXURE-I'!F$12:F$61,'ANNEXURE-II'!E$12:E$45,'ANNEXURE-I'!K$12:K$61),SUMIF('ANNEXURE-I'!AB$12:AB$61,'ANNEXURE-II'!E$12:E$45,'ANNEXURE-I'!K$12:K$61))</f>
        <v>0</v>
      </c>
      <c r="I42" s="52">
        <f t="shared" si="0"/>
        <v>0</v>
      </c>
      <c r="J42" s="52">
        <f>IF(ISERROR(MATCH(E$12:E$45,'ANNEXURE-I'!AB$12:AB$61,0)),SUMIF('ANNEXURE-I'!F$12:F$61,'ANNEXURE-II'!E$12:E$45,'ANNEXURE-I'!N$12:N$61),SUMIF('ANNEXURE-I'!AB$12:AB$61,'ANNEXURE-II'!E$12:E$45,'ANNEXURE-I'!N$12:N$61))</f>
        <v>0</v>
      </c>
      <c r="K42" s="52">
        <f t="shared" si="1"/>
        <v>0</v>
      </c>
    </row>
    <row r="43" spans="1:11" ht="18.75" customHeight="1">
      <c r="A43" s="52">
        <v>32</v>
      </c>
      <c r="B43" s="52">
        <v>30</v>
      </c>
      <c r="C43" s="79">
        <v>123600</v>
      </c>
      <c r="D43" s="79" t="s">
        <v>16</v>
      </c>
      <c r="E43" s="149">
        <v>216600</v>
      </c>
      <c r="F43" s="52">
        <v>170100</v>
      </c>
      <c r="G43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43" s="52">
        <f>IF(ISERROR(MATCH(E$12:E$45,'ANNEXURE-I'!AB$12:AB$61,0)),SUMIF('ANNEXURE-I'!F$12:F$61,'ANNEXURE-II'!E$12:E$45,'ANNEXURE-I'!K$12:K$61),SUMIF('ANNEXURE-I'!AB$12:AB$61,'ANNEXURE-II'!E$12:E$45,'ANNEXURE-I'!K$12:K$61))</f>
        <v>0</v>
      </c>
      <c r="I43" s="52">
        <f t="shared" si="0"/>
        <v>0</v>
      </c>
      <c r="J43" s="52">
        <f>IF(ISERROR(MATCH(E$12:E$45,'ANNEXURE-I'!AB$12:AB$61,0)),SUMIF('ANNEXURE-I'!F$12:F$61,'ANNEXURE-II'!E$12:E$45,'ANNEXURE-I'!N$12:N$61),SUMIF('ANNEXURE-I'!AB$12:AB$61,'ANNEXURE-II'!E$12:E$45,'ANNEXURE-I'!N$12:N$61))</f>
        <v>0</v>
      </c>
      <c r="K43" s="52">
        <f t="shared" si="1"/>
        <v>0</v>
      </c>
    </row>
    <row r="44" spans="1:11" ht="18.75" customHeight="1">
      <c r="A44" s="52">
        <v>33</v>
      </c>
      <c r="B44" s="52">
        <v>31</v>
      </c>
      <c r="C44" s="79">
        <v>125200</v>
      </c>
      <c r="D44" s="79" t="s">
        <v>16</v>
      </c>
      <c r="E44" s="149">
        <v>219800</v>
      </c>
      <c r="F44" s="52">
        <v>172500</v>
      </c>
      <c r="G44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44" s="52">
        <f>IF(ISERROR(MATCH(E$12:E$45,'ANNEXURE-I'!AB$12:AB$61,0)),SUMIF('ANNEXURE-I'!F$12:F$61,'ANNEXURE-II'!E$12:E$45,'ANNEXURE-I'!K$12:K$61),SUMIF('ANNEXURE-I'!AB$12:AB$61,'ANNEXURE-II'!E$12:E$45,'ANNEXURE-I'!K$12:K$61))</f>
        <v>0</v>
      </c>
      <c r="I44" s="52">
        <f t="shared" si="0"/>
        <v>0</v>
      </c>
      <c r="J44" s="52">
        <f>IF(ISERROR(MATCH(E$12:E$45,'ANNEXURE-I'!AB$12:AB$61,0)),SUMIF('ANNEXURE-I'!F$12:F$61,'ANNEXURE-II'!E$12:E$45,'ANNEXURE-I'!N$12:N$61),SUMIF('ANNEXURE-I'!AB$12:AB$61,'ANNEXURE-II'!E$12:E$45,'ANNEXURE-I'!N$12:N$61))</f>
        <v>0</v>
      </c>
      <c r="K44" s="52">
        <f t="shared" si="1"/>
        <v>0</v>
      </c>
    </row>
    <row r="45" spans="1:11" ht="18.75" customHeight="1">
      <c r="A45" s="52">
        <v>34</v>
      </c>
      <c r="B45" s="52">
        <v>32</v>
      </c>
      <c r="C45" s="79">
        <v>128900</v>
      </c>
      <c r="D45" s="79" t="s">
        <v>16</v>
      </c>
      <c r="E45" s="149">
        <v>225000</v>
      </c>
      <c r="F45" s="52">
        <v>176950</v>
      </c>
      <c r="G45" s="52">
        <f>IF(ISERROR(MATCH(E$12:E$45,'ANNEXURE-I'!AB$12:AB$61,0)),SUMIF('ANNEXURE-I'!F$12:F$61,'ANNEXURE-II'!E$12:E$45,'ANNEXURE-I'!G$12:G$61)+SUMIF('ANNEXURE-I'!F$12:F$61,'ANNEXURE-II'!E$12:E$45,'ANNEXURE-I'!H$12:H$61),SUMIF('ANNEXURE-I'!AB$12:AB$61,'ANNEXURE-II'!E$12:E$45,'ANNEXURE-I'!G$12:G$61)+SUMIF('ANNEXURE-I'!AB$12:AB$61,'ANNEXURE-II'!E$12:E$45,'ANNEXURE-I'!H$12:H$61))</f>
        <v>0</v>
      </c>
      <c r="H45" s="52">
        <f>IF(ISERROR(MATCH(E$12:E$45,'ANNEXURE-I'!AB$12:AB$61,0)),SUMIF('ANNEXURE-I'!F$12:F$61,'ANNEXURE-II'!E$12:E$45,'ANNEXURE-I'!K$12:K$61),SUMIF('ANNEXURE-I'!AB$12:AB$61,'ANNEXURE-II'!E$12:E$45,'ANNEXURE-I'!K$12:K$61))</f>
        <v>0</v>
      </c>
      <c r="I45" s="52">
        <f t="shared" si="0"/>
        <v>0</v>
      </c>
      <c r="J45" s="52">
        <f>IF(ISERROR(MATCH(E$12:E$45,'ANNEXURE-I'!AB$12:AB$61,0)),SUMIF('ANNEXURE-I'!F$12:F$61,'ANNEXURE-II'!E$12:E$45,'ANNEXURE-I'!N$12:N$61),SUMIF('ANNEXURE-I'!AB$12:AB$61,'ANNEXURE-II'!E$12:E$45,'ANNEXURE-I'!N$12:N$61))</f>
        <v>0</v>
      </c>
      <c r="K45" s="52">
        <f t="shared" si="1"/>
        <v>0</v>
      </c>
    </row>
    <row r="46" spans="1:11" ht="18.75" customHeight="1">
      <c r="A46" s="50"/>
      <c r="B46" s="225" t="s">
        <v>9</v>
      </c>
      <c r="C46" s="225"/>
      <c r="D46" s="225"/>
      <c r="E46" s="225"/>
      <c r="F46" s="225"/>
      <c r="G46" s="50">
        <f>SUM(G12:G45)</f>
        <v>0</v>
      </c>
      <c r="H46" s="50">
        <f>SUM(H12:H45)</f>
        <v>0</v>
      </c>
      <c r="I46" s="50">
        <f>SUM(I12:I45)</f>
        <v>0</v>
      </c>
      <c r="J46" s="50">
        <f>SUM(J12:J45)</f>
        <v>0</v>
      </c>
      <c r="K46" s="50">
        <f>SUM(K12:K45)</f>
        <v>0</v>
      </c>
    </row>
  </sheetData>
  <sheetProtection password="8D0A" sheet="1" objects="1" scenarios="1" selectLockedCells="1"/>
  <mergeCells count="20">
    <mergeCell ref="A1:G1"/>
    <mergeCell ref="A7:F7"/>
    <mergeCell ref="G7:K7"/>
    <mergeCell ref="A8:F8"/>
    <mergeCell ref="G8:K8"/>
    <mergeCell ref="A2:K2"/>
    <mergeCell ref="A5:D5"/>
    <mergeCell ref="A6:D6"/>
    <mergeCell ref="A3:K3"/>
    <mergeCell ref="G5:K6"/>
    <mergeCell ref="A4:K4"/>
    <mergeCell ref="E5:F5"/>
    <mergeCell ref="E6:F6"/>
    <mergeCell ref="C11:D11"/>
    <mergeCell ref="B46:F46"/>
    <mergeCell ref="H9:I9"/>
    <mergeCell ref="J9:K9"/>
    <mergeCell ref="B9:E9"/>
    <mergeCell ref="F9:F10"/>
    <mergeCell ref="G9:G10"/>
  </mergeCells>
  <printOptions horizontalCentered="1" verticalCentered="1"/>
  <pageMargins left="0.7" right="0.7" top="0.75" bottom="0.5" header="0.3" footer="0.3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0"/>
  <sheetViews>
    <sheetView showZeros="0" view="pageBreakPreview" zoomScale="110" zoomScaleSheetLayoutView="110" zoomScalePageLayoutView="0" workbookViewId="0" topLeftCell="A1">
      <selection activeCell="G14" sqref="G14"/>
    </sheetView>
  </sheetViews>
  <sheetFormatPr defaultColWidth="9.140625" defaultRowHeight="15"/>
  <cols>
    <col min="1" max="1" width="3.7109375" style="0" customWidth="1"/>
    <col min="2" max="3" width="9.28125" style="0" bestFit="1" customWidth="1"/>
    <col min="4" max="4" width="2.140625" style="0" customWidth="1"/>
    <col min="5" max="7" width="9.28125" style="0" bestFit="1" customWidth="1"/>
    <col min="8" max="8" width="8.00390625" style="0" customWidth="1"/>
    <col min="9" max="9" width="10.57421875" style="0" bestFit="1" customWidth="1"/>
    <col min="10" max="10" width="8.00390625" style="0" customWidth="1"/>
    <col min="11" max="11" width="10.57421875" style="0" bestFit="1" customWidth="1"/>
  </cols>
  <sheetData>
    <row r="1" spans="1:11" ht="15.75">
      <c r="A1" s="228" t="str">
        <f>'ANNEXURE-II'!A1:K1</f>
        <v>NUMBER STATEMENT:</v>
      </c>
      <c r="B1" s="229"/>
      <c r="C1" s="229"/>
      <c r="D1" s="229"/>
      <c r="E1" s="229"/>
      <c r="F1" s="229"/>
      <c r="G1" s="135">
        <f>'ANNEXURE-I'!N3</f>
        <v>2025</v>
      </c>
      <c r="H1" s="135" t="str">
        <f>'ANNEXURE-I'!O3</f>
        <v>- 2026</v>
      </c>
      <c r="I1" s="135"/>
      <c r="J1" s="135"/>
      <c r="K1" s="136"/>
    </row>
    <row r="2" spans="1:11" ht="15.75">
      <c r="A2" s="265" t="s">
        <v>43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5.75">
      <c r="A3" s="265" t="s">
        <v>49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15.75">
      <c r="A4" s="265" t="s">
        <v>50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ht="15">
      <c r="A5" s="238" t="s">
        <v>0</v>
      </c>
      <c r="B5" s="238"/>
      <c r="C5" s="238"/>
      <c r="D5" s="238"/>
      <c r="E5" s="293">
        <f>'ANNEXURE-II'!E5</f>
        <v>43</v>
      </c>
      <c r="F5" s="294"/>
      <c r="G5" s="266" t="str">
        <f>'ANNEXURE-II'!G5</f>
        <v>41010291 / SCHOOL EDUCATION</v>
      </c>
      <c r="H5" s="267"/>
      <c r="I5" s="267"/>
      <c r="J5" s="267"/>
      <c r="K5" s="268"/>
    </row>
    <row r="6" spans="1:11" ht="15">
      <c r="A6" s="238" t="s">
        <v>1</v>
      </c>
      <c r="B6" s="238"/>
      <c r="C6" s="238"/>
      <c r="D6" s="238"/>
      <c r="E6" s="293" t="str">
        <f>'ANNEXURE-II'!E6</f>
        <v>03</v>
      </c>
      <c r="F6" s="294"/>
      <c r="G6" s="269"/>
      <c r="H6" s="270"/>
      <c r="I6" s="270"/>
      <c r="J6" s="270"/>
      <c r="K6" s="271"/>
    </row>
    <row r="7" spans="1:11" ht="14.25" customHeight="1">
      <c r="A7" s="290" t="str">
        <f>'ANNEXURE-II'!A7:F7</f>
        <v>IFHRMS CODE / SUB-ORDINATE OFFICE NAME &amp; PLACE</v>
      </c>
      <c r="B7" s="291"/>
      <c r="C7" s="291"/>
      <c r="D7" s="291"/>
      <c r="E7" s="291"/>
      <c r="F7" s="292"/>
      <c r="G7" s="242">
        <f>'ANNEXURE-I'!G6</f>
        <v>0</v>
      </c>
      <c r="H7" s="243"/>
      <c r="I7" s="243"/>
      <c r="J7" s="243"/>
      <c r="K7" s="244"/>
    </row>
    <row r="8" spans="1:11" ht="15">
      <c r="A8" s="236" t="s">
        <v>208</v>
      </c>
      <c r="B8" s="237"/>
      <c r="C8" s="237"/>
      <c r="D8" s="237"/>
      <c r="E8" s="237"/>
      <c r="F8" s="237"/>
      <c r="G8" s="243" t="s">
        <v>192</v>
      </c>
      <c r="H8" s="243"/>
      <c r="I8" s="243"/>
      <c r="J8" s="243"/>
      <c r="K8" s="244"/>
    </row>
    <row r="9" spans="1:11" ht="15">
      <c r="A9" s="76"/>
      <c r="B9" s="277" t="s">
        <v>41</v>
      </c>
      <c r="C9" s="277"/>
      <c r="D9" s="278"/>
      <c r="E9" s="277"/>
      <c r="F9" s="279" t="s">
        <v>34</v>
      </c>
      <c r="G9" s="279" t="s">
        <v>35</v>
      </c>
      <c r="H9" s="277" t="s">
        <v>39</v>
      </c>
      <c r="I9" s="277"/>
      <c r="J9" s="277" t="s">
        <v>40</v>
      </c>
      <c r="K9" s="277"/>
    </row>
    <row r="10" spans="1:11" ht="63.75">
      <c r="A10" s="77" t="s">
        <v>30</v>
      </c>
      <c r="B10" s="76" t="s">
        <v>31</v>
      </c>
      <c r="C10" s="280" t="s">
        <v>32</v>
      </c>
      <c r="D10" s="281"/>
      <c r="E10" s="78" t="s">
        <v>33</v>
      </c>
      <c r="F10" s="279"/>
      <c r="G10" s="279"/>
      <c r="H10" s="45" t="s">
        <v>36</v>
      </c>
      <c r="I10" s="45" t="s">
        <v>37</v>
      </c>
      <c r="J10" s="45" t="s">
        <v>36</v>
      </c>
      <c r="K10" s="45" t="s">
        <v>38</v>
      </c>
    </row>
    <row r="11" spans="1:11" ht="15">
      <c r="A11" s="51">
        <v>1</v>
      </c>
      <c r="B11" s="51">
        <v>2</v>
      </c>
      <c r="C11" s="272">
        <v>3</v>
      </c>
      <c r="D11" s="273"/>
      <c r="E11" s="51">
        <v>4</v>
      </c>
      <c r="F11" s="51">
        <v>5</v>
      </c>
      <c r="G11" s="51">
        <v>6</v>
      </c>
      <c r="H11" s="51">
        <v>7</v>
      </c>
      <c r="I11" s="51">
        <v>8</v>
      </c>
      <c r="J11" s="51">
        <v>9</v>
      </c>
      <c r="K11" s="51">
        <v>10</v>
      </c>
    </row>
    <row r="12" spans="1:11" ht="15">
      <c r="A12" s="52">
        <v>1</v>
      </c>
      <c r="B12" s="54" t="s">
        <v>51</v>
      </c>
      <c r="C12" s="53">
        <v>3000</v>
      </c>
      <c r="D12" s="55" t="s">
        <v>16</v>
      </c>
      <c r="E12" s="56">
        <v>9000</v>
      </c>
      <c r="F12" s="52">
        <v>6200</v>
      </c>
      <c r="G12" s="52">
        <f>SUMIF('ANNEXURE-I'!C$12:C$44,'ANNEXURE-IIA'!B$12:B$17,'ANNEXURE-I'!G$12:G$44)+SUMIF('ANNEXURE-I'!C$12:C$44,'ANNEXURE-IIA'!B$12:B$17,'ANNEXURE-I'!H$12:H$44)</f>
        <v>0</v>
      </c>
      <c r="H12" s="52">
        <f>SUMIF('ANNEXURE-I'!C$12:C$61,'ANNEXURE-IIA'!B$12:B$17,'ANNEXURE-I'!K$12:K$61)</f>
        <v>0</v>
      </c>
      <c r="I12" s="52">
        <f>((F12*H12)+G12)*12</f>
        <v>0</v>
      </c>
      <c r="J12" s="52">
        <f>SUMIF('ANNEXURE-I'!C$12:C$61,'ANNEXURE-IIA'!B$12:B$17,'ANNEXURE-I'!N$12:N$61)</f>
        <v>0</v>
      </c>
      <c r="K12" s="52">
        <f>((F12*J12)+G12)*12</f>
        <v>0</v>
      </c>
    </row>
    <row r="13" spans="1:11" ht="15">
      <c r="A13" s="52">
        <v>2</v>
      </c>
      <c r="B13" s="54" t="s">
        <v>29</v>
      </c>
      <c r="C13" s="53">
        <v>4100</v>
      </c>
      <c r="D13" s="55" t="s">
        <v>16</v>
      </c>
      <c r="E13" s="56">
        <v>12500</v>
      </c>
      <c r="F13" s="52">
        <v>8600</v>
      </c>
      <c r="G13" s="52">
        <f>SUMIF('ANNEXURE-I'!C$12:C$44,'ANNEXURE-IIA'!B$12:B$17,'ANNEXURE-I'!G$12:G$44)+SUMIF('ANNEXURE-I'!C$12:C$44,'ANNEXURE-IIA'!B$12:B$17,'ANNEXURE-I'!H$12:H$44)</f>
        <v>0</v>
      </c>
      <c r="H13" s="52">
        <f>SUMIF('ANNEXURE-I'!C$12:C$61,'ANNEXURE-IIA'!B$12:B$17,'ANNEXURE-I'!K$12:K$61)</f>
        <v>0</v>
      </c>
      <c r="I13" s="52">
        <f>((F13*H13)+G13)*12</f>
        <v>0</v>
      </c>
      <c r="J13" s="52">
        <f>SUMIF('ANNEXURE-I'!C$12:C$61,'ANNEXURE-IIA'!B$12:B$17,'ANNEXURE-I'!N$12:N$61)</f>
        <v>0</v>
      </c>
      <c r="K13" s="52">
        <f>((F13*J13)+G13)*12</f>
        <v>0</v>
      </c>
    </row>
    <row r="14" spans="1:11" ht="15">
      <c r="A14" s="52">
        <v>3</v>
      </c>
      <c r="B14" s="54" t="s">
        <v>52</v>
      </c>
      <c r="C14" s="53">
        <v>5700</v>
      </c>
      <c r="D14" s="55" t="s">
        <v>16</v>
      </c>
      <c r="E14" s="56">
        <v>18000</v>
      </c>
      <c r="F14" s="52">
        <v>12250</v>
      </c>
      <c r="G14" s="52">
        <f>SUMIF('ANNEXURE-I'!C$12:C$44,'ANNEXURE-IIA'!B$12:B$17,'ANNEXURE-I'!G$12:G$44)+SUMIF('ANNEXURE-I'!C$12:C$44,'ANNEXURE-IIA'!B$12:B$17,'ANNEXURE-I'!H$12:H$44)</f>
        <v>0</v>
      </c>
      <c r="H14" s="52">
        <f>SUMIF('ANNEXURE-I'!C$12:C$61,'ANNEXURE-IIA'!B$12:B$17,'ANNEXURE-I'!K$12:K$61)</f>
        <v>0</v>
      </c>
      <c r="I14" s="52">
        <f>((F14*H14)+G14)*12</f>
        <v>0</v>
      </c>
      <c r="J14" s="52">
        <f>SUMIF('ANNEXURE-I'!C$12:C$61,'ANNEXURE-IIA'!B$12:B$17,'ANNEXURE-I'!N$12:N$61)</f>
        <v>0</v>
      </c>
      <c r="K14" s="52">
        <f>((F14*J14)+G14)*12</f>
        <v>0</v>
      </c>
    </row>
    <row r="15" spans="1:11" ht="15">
      <c r="A15" s="52">
        <v>4</v>
      </c>
      <c r="B15" s="54" t="s">
        <v>53</v>
      </c>
      <c r="C15" s="53">
        <v>7700</v>
      </c>
      <c r="D15" s="55" t="s">
        <v>16</v>
      </c>
      <c r="E15" s="56">
        <v>24200</v>
      </c>
      <c r="F15" s="52">
        <v>16450</v>
      </c>
      <c r="G15" s="52">
        <f>SUMIF('ANNEXURE-I'!C$12:C$44,'ANNEXURE-IIA'!B$12:B$17,'ANNEXURE-I'!G$12:G$44)+SUMIF('ANNEXURE-I'!C$12:C$44,'ANNEXURE-IIA'!B$12:B$17,'ANNEXURE-I'!H$12:H$44)</f>
        <v>0</v>
      </c>
      <c r="H15" s="52">
        <f>SUMIF('ANNEXURE-I'!C$12:C$61,'ANNEXURE-IIA'!B$12:B$17,'ANNEXURE-I'!K$12:K$61)</f>
        <v>0</v>
      </c>
      <c r="I15" s="52">
        <f>((F15*H15)+G15)*12</f>
        <v>0</v>
      </c>
      <c r="J15" s="52">
        <f>SUMIF('ANNEXURE-I'!C$12:C$61,'ANNEXURE-IIA'!B$12:B$17,'ANNEXURE-I'!N$12:N$61)</f>
        <v>0</v>
      </c>
      <c r="K15" s="52">
        <f>((F15*J15)+G15)*12</f>
        <v>0</v>
      </c>
    </row>
    <row r="16" spans="1:11" ht="15">
      <c r="A16" s="52">
        <v>5</v>
      </c>
      <c r="B16" s="54" t="s">
        <v>54</v>
      </c>
      <c r="C16" s="53">
        <v>10500</v>
      </c>
      <c r="D16" s="55" t="s">
        <v>16</v>
      </c>
      <c r="E16" s="56">
        <v>33100</v>
      </c>
      <c r="F16" s="52">
        <v>22400</v>
      </c>
      <c r="G16" s="52">
        <f>SUMIF('ANNEXURE-I'!C$12:C$44,'ANNEXURE-IIA'!B$12:B$17,'ANNEXURE-I'!G$12:G$44)+SUMIF('ANNEXURE-I'!C$12:C$44,'ANNEXURE-IIA'!B$12:B$17,'ANNEXURE-I'!H$12:H$44)</f>
        <v>0</v>
      </c>
      <c r="H16" s="52">
        <f>SUMIF('ANNEXURE-I'!C$12:C$61,'ANNEXURE-IIA'!B$12:B$17,'ANNEXURE-I'!K$12:K$61)</f>
        <v>0</v>
      </c>
      <c r="I16" s="52">
        <f>((F16*H16)+G16)*12</f>
        <v>0</v>
      </c>
      <c r="J16" s="52">
        <f>SUMIF('ANNEXURE-I'!C$12:C$61,'ANNEXURE-IIA'!B$12:B$17,'ANNEXURE-I'!N$12:N$61)</f>
        <v>0</v>
      </c>
      <c r="K16" s="52">
        <f>((F16*J16)+G16)*12</f>
        <v>0</v>
      </c>
    </row>
    <row r="17" spans="1:11" ht="15">
      <c r="A17" s="52">
        <v>6</v>
      </c>
      <c r="B17" s="54" t="s">
        <v>55</v>
      </c>
      <c r="C17" s="53">
        <v>11100</v>
      </c>
      <c r="D17" s="55" t="s">
        <v>16</v>
      </c>
      <c r="E17" s="56">
        <v>35100</v>
      </c>
      <c r="F17" s="52">
        <v>23900</v>
      </c>
      <c r="G17" s="52">
        <f>SUMIF('ANNEXURE-I'!C$12:C$44,'ANNEXURE-IIA'!B$12:B$17,'ANNEXURE-I'!G$12:G$44)+SUMIF('ANNEXURE-I'!C$12:C$44,'ANNEXURE-IIA'!B$12:B$17,'ANNEXURE-I'!H$12:H$44)</f>
        <v>0</v>
      </c>
      <c r="H17" s="52">
        <f>SUMIF('ANNEXURE-I'!C$12:C$61,'ANNEXURE-IIA'!B$12:B$17,'ANNEXURE-I'!K$12:K$61)</f>
        <v>0</v>
      </c>
      <c r="I17" s="52">
        <f>((F17*H17)+G17)*12</f>
        <v>0</v>
      </c>
      <c r="J17" s="52">
        <f>SUMIF('ANNEXURE-I'!C$12:C$61,'ANNEXURE-IIA'!B$12:B$17,'ANNEXURE-I'!N$12:N$61)</f>
        <v>0</v>
      </c>
      <c r="K17" s="52">
        <f>((F17*J17)+G17)*12</f>
        <v>0</v>
      </c>
    </row>
    <row r="18" spans="1:11" ht="15">
      <c r="A18" s="282" t="s">
        <v>56</v>
      </c>
      <c r="B18" s="283"/>
      <c r="C18" s="283"/>
      <c r="D18" s="283"/>
      <c r="E18" s="283"/>
      <c r="F18" s="284"/>
      <c r="G18" s="50">
        <f>SUM(G12:G17)</f>
        <v>0</v>
      </c>
      <c r="H18" s="50">
        <f>SUM(H12:H17)</f>
        <v>0</v>
      </c>
      <c r="I18" s="50">
        <f>SUM(I12:I17)</f>
        <v>0</v>
      </c>
      <c r="J18" s="50">
        <f>SUM(J12:J17)</f>
        <v>0</v>
      </c>
      <c r="K18" s="50">
        <f>SUM(K12:K17)</f>
        <v>0</v>
      </c>
    </row>
    <row r="19" spans="1:11" ht="39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24" customHeight="1">
      <c r="A20" s="285" t="s">
        <v>73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</row>
    <row r="21" spans="1:11" ht="24.75" customHeight="1">
      <c r="A21" s="265" t="s">
        <v>165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</row>
    <row r="22" spans="1:11" ht="48.75" customHeight="1">
      <c r="A22" s="75" t="s">
        <v>46</v>
      </c>
      <c r="B22" s="226" t="s">
        <v>57</v>
      </c>
      <c r="C22" s="226"/>
      <c r="D22" s="226"/>
      <c r="E22" s="226"/>
      <c r="F22" s="227" t="s">
        <v>60</v>
      </c>
      <c r="G22" s="227"/>
      <c r="H22" s="227" t="s">
        <v>59</v>
      </c>
      <c r="I22" s="227"/>
      <c r="J22" s="227" t="s">
        <v>58</v>
      </c>
      <c r="K22" s="227"/>
    </row>
    <row r="23" spans="1:11" ht="15">
      <c r="A23" s="58">
        <v>1</v>
      </c>
      <c r="B23" s="214" t="s">
        <v>61</v>
      </c>
      <c r="C23" s="214"/>
      <c r="D23" s="214"/>
      <c r="E23" s="214"/>
      <c r="F23" s="276">
        <v>45000</v>
      </c>
      <c r="G23" s="276"/>
      <c r="H23" s="274"/>
      <c r="I23" s="274"/>
      <c r="J23" s="275">
        <f>F23*H23*12</f>
        <v>0</v>
      </c>
      <c r="K23" s="275"/>
    </row>
    <row r="24" spans="1:11" ht="15">
      <c r="A24" s="58">
        <v>2</v>
      </c>
      <c r="B24" s="214" t="s">
        <v>62</v>
      </c>
      <c r="C24" s="214"/>
      <c r="D24" s="214"/>
      <c r="E24" s="214"/>
      <c r="F24" s="276">
        <v>5000</v>
      </c>
      <c r="G24" s="276"/>
      <c r="H24" s="274"/>
      <c r="I24" s="274"/>
      <c r="J24" s="275">
        <f aca="true" t="shared" si="0" ref="J24:J44">F24*H24*12</f>
        <v>0</v>
      </c>
      <c r="K24" s="275"/>
    </row>
    <row r="25" spans="1:11" ht="15">
      <c r="A25" s="58">
        <v>3</v>
      </c>
      <c r="B25" s="214" t="s">
        <v>63</v>
      </c>
      <c r="C25" s="214"/>
      <c r="D25" s="214"/>
      <c r="E25" s="214"/>
      <c r="F25" s="276">
        <v>4500</v>
      </c>
      <c r="G25" s="276"/>
      <c r="H25" s="274"/>
      <c r="I25" s="274"/>
      <c r="J25" s="275">
        <f t="shared" si="0"/>
        <v>0</v>
      </c>
      <c r="K25" s="275"/>
    </row>
    <row r="26" spans="1:11" ht="15">
      <c r="A26" s="58">
        <v>4</v>
      </c>
      <c r="B26" s="214" t="s">
        <v>64</v>
      </c>
      <c r="C26" s="214"/>
      <c r="D26" s="214"/>
      <c r="E26" s="214"/>
      <c r="F26" s="276">
        <v>4000</v>
      </c>
      <c r="G26" s="276"/>
      <c r="H26" s="274"/>
      <c r="I26" s="274"/>
      <c r="J26" s="275">
        <f t="shared" si="0"/>
        <v>0</v>
      </c>
      <c r="K26" s="275"/>
    </row>
    <row r="27" spans="1:11" ht="33" customHeight="1">
      <c r="A27" s="58">
        <v>5</v>
      </c>
      <c r="B27" s="287" t="s">
        <v>65</v>
      </c>
      <c r="C27" s="288"/>
      <c r="D27" s="288"/>
      <c r="E27" s="289"/>
      <c r="F27" s="276">
        <v>5000</v>
      </c>
      <c r="G27" s="276"/>
      <c r="H27" s="274"/>
      <c r="I27" s="274"/>
      <c r="J27" s="275">
        <f t="shared" si="0"/>
        <v>0</v>
      </c>
      <c r="K27" s="275"/>
    </row>
    <row r="28" spans="1:11" ht="15">
      <c r="A28" s="58">
        <v>6</v>
      </c>
      <c r="B28" s="214" t="s">
        <v>19</v>
      </c>
      <c r="C28" s="214"/>
      <c r="D28" s="214"/>
      <c r="E28" s="214"/>
      <c r="F28" s="276">
        <v>2000</v>
      </c>
      <c r="G28" s="276"/>
      <c r="H28" s="274"/>
      <c r="I28" s="274"/>
      <c r="J28" s="275">
        <f t="shared" si="0"/>
        <v>0</v>
      </c>
      <c r="K28" s="275"/>
    </row>
    <row r="29" spans="1:11" ht="15">
      <c r="A29" s="58">
        <v>7</v>
      </c>
      <c r="B29" s="214" t="s">
        <v>23</v>
      </c>
      <c r="C29" s="214"/>
      <c r="D29" s="214"/>
      <c r="E29" s="214"/>
      <c r="F29" s="276">
        <v>5200</v>
      </c>
      <c r="G29" s="276"/>
      <c r="H29" s="274"/>
      <c r="I29" s="274"/>
      <c r="J29" s="275">
        <f t="shared" si="0"/>
        <v>0</v>
      </c>
      <c r="K29" s="275"/>
    </row>
    <row r="30" spans="1:11" ht="15">
      <c r="A30" s="58">
        <v>8</v>
      </c>
      <c r="B30" s="214" t="s">
        <v>66</v>
      </c>
      <c r="C30" s="214"/>
      <c r="D30" s="214"/>
      <c r="E30" s="214"/>
      <c r="F30" s="276">
        <v>2000</v>
      </c>
      <c r="G30" s="276"/>
      <c r="H30" s="274"/>
      <c r="I30" s="274"/>
      <c r="J30" s="275">
        <f t="shared" si="0"/>
        <v>0</v>
      </c>
      <c r="K30" s="275"/>
    </row>
    <row r="31" spans="1:11" ht="15">
      <c r="A31" s="58">
        <v>9</v>
      </c>
      <c r="B31" s="214" t="s">
        <v>67</v>
      </c>
      <c r="C31" s="214"/>
      <c r="D31" s="214"/>
      <c r="E31" s="214"/>
      <c r="F31" s="276">
        <v>2000</v>
      </c>
      <c r="G31" s="276"/>
      <c r="H31" s="274"/>
      <c r="I31" s="274"/>
      <c r="J31" s="275">
        <f t="shared" si="0"/>
        <v>0</v>
      </c>
      <c r="K31" s="275"/>
    </row>
    <row r="32" spans="1:11" ht="15">
      <c r="A32" s="58">
        <v>10</v>
      </c>
      <c r="B32" s="214" t="s">
        <v>74</v>
      </c>
      <c r="C32" s="214"/>
      <c r="D32" s="214"/>
      <c r="E32" s="214"/>
      <c r="F32" s="276">
        <v>2000</v>
      </c>
      <c r="G32" s="276"/>
      <c r="H32" s="274"/>
      <c r="I32" s="274"/>
      <c r="J32" s="275">
        <f t="shared" si="0"/>
        <v>0</v>
      </c>
      <c r="K32" s="275"/>
    </row>
    <row r="33" spans="1:11" ht="15">
      <c r="A33" s="58">
        <v>11</v>
      </c>
      <c r="B33" s="214" t="s">
        <v>62</v>
      </c>
      <c r="C33" s="214"/>
      <c r="D33" s="214"/>
      <c r="E33" s="214"/>
      <c r="F33" s="276">
        <v>1300</v>
      </c>
      <c r="G33" s="276"/>
      <c r="H33" s="274"/>
      <c r="I33" s="274"/>
      <c r="J33" s="275">
        <f t="shared" si="0"/>
        <v>0</v>
      </c>
      <c r="K33" s="275"/>
    </row>
    <row r="34" spans="1:11" ht="15">
      <c r="A34" s="58">
        <v>12</v>
      </c>
      <c r="B34" s="214" t="s">
        <v>154</v>
      </c>
      <c r="C34" s="214"/>
      <c r="D34" s="214"/>
      <c r="E34" s="214"/>
      <c r="F34" s="276">
        <v>6000</v>
      </c>
      <c r="G34" s="276"/>
      <c r="H34" s="274"/>
      <c r="I34" s="274"/>
      <c r="J34" s="275">
        <f t="shared" si="0"/>
        <v>0</v>
      </c>
      <c r="K34" s="275"/>
    </row>
    <row r="35" spans="1:11" ht="15">
      <c r="A35" s="58">
        <v>13</v>
      </c>
      <c r="B35" s="214" t="s">
        <v>155</v>
      </c>
      <c r="C35" s="214"/>
      <c r="D35" s="214"/>
      <c r="E35" s="214"/>
      <c r="F35" s="276">
        <v>6000</v>
      </c>
      <c r="G35" s="276"/>
      <c r="H35" s="274"/>
      <c r="I35" s="274"/>
      <c r="J35" s="275">
        <f t="shared" si="0"/>
        <v>0</v>
      </c>
      <c r="K35" s="275"/>
    </row>
    <row r="36" spans="1:11" ht="15">
      <c r="A36" s="58">
        <v>14</v>
      </c>
      <c r="B36" s="214" t="s">
        <v>156</v>
      </c>
      <c r="C36" s="214"/>
      <c r="D36" s="214"/>
      <c r="E36" s="214"/>
      <c r="F36" s="276">
        <v>6000</v>
      </c>
      <c r="G36" s="276"/>
      <c r="H36" s="274"/>
      <c r="I36" s="274"/>
      <c r="J36" s="275">
        <f t="shared" si="0"/>
        <v>0</v>
      </c>
      <c r="K36" s="275"/>
    </row>
    <row r="37" spans="1:11" ht="15">
      <c r="A37" s="58">
        <v>15</v>
      </c>
      <c r="B37" s="214" t="s">
        <v>157</v>
      </c>
      <c r="C37" s="214"/>
      <c r="D37" s="214"/>
      <c r="E37" s="214"/>
      <c r="F37" s="276">
        <v>4500</v>
      </c>
      <c r="G37" s="276"/>
      <c r="H37" s="274"/>
      <c r="I37" s="274"/>
      <c r="J37" s="275">
        <f t="shared" si="0"/>
        <v>0</v>
      </c>
      <c r="K37" s="275"/>
    </row>
    <row r="38" spans="1:11" ht="15">
      <c r="A38" s="58">
        <v>16</v>
      </c>
      <c r="B38" s="214" t="s">
        <v>158</v>
      </c>
      <c r="C38" s="214"/>
      <c r="D38" s="214"/>
      <c r="E38" s="214"/>
      <c r="F38" s="276">
        <v>4500</v>
      </c>
      <c r="G38" s="276"/>
      <c r="H38" s="274"/>
      <c r="I38" s="274"/>
      <c r="J38" s="275">
        <f t="shared" si="0"/>
        <v>0</v>
      </c>
      <c r="K38" s="275"/>
    </row>
    <row r="39" spans="1:11" ht="15">
      <c r="A39" s="58">
        <v>17</v>
      </c>
      <c r="B39" s="214" t="s">
        <v>159</v>
      </c>
      <c r="C39" s="214"/>
      <c r="D39" s="214"/>
      <c r="E39" s="214"/>
      <c r="F39" s="276">
        <v>4500</v>
      </c>
      <c r="G39" s="276"/>
      <c r="H39" s="274"/>
      <c r="I39" s="274"/>
      <c r="J39" s="275">
        <f t="shared" si="0"/>
        <v>0</v>
      </c>
      <c r="K39" s="275"/>
    </row>
    <row r="40" spans="1:11" ht="15">
      <c r="A40" s="58">
        <v>18</v>
      </c>
      <c r="B40" s="214" t="s">
        <v>160</v>
      </c>
      <c r="C40" s="214"/>
      <c r="D40" s="214"/>
      <c r="E40" s="214"/>
      <c r="F40" s="276">
        <v>4500</v>
      </c>
      <c r="G40" s="276"/>
      <c r="H40" s="274"/>
      <c r="I40" s="274"/>
      <c r="J40" s="275">
        <f t="shared" si="0"/>
        <v>0</v>
      </c>
      <c r="K40" s="275"/>
    </row>
    <row r="41" spans="1:11" ht="15">
      <c r="A41" s="58">
        <v>19</v>
      </c>
      <c r="B41" s="214" t="s">
        <v>19</v>
      </c>
      <c r="C41" s="214"/>
      <c r="D41" s="214"/>
      <c r="E41" s="214"/>
      <c r="F41" s="276">
        <v>4000</v>
      </c>
      <c r="G41" s="276"/>
      <c r="H41" s="274"/>
      <c r="I41" s="274"/>
      <c r="J41" s="275">
        <f t="shared" si="0"/>
        <v>0</v>
      </c>
      <c r="K41" s="275"/>
    </row>
    <row r="42" spans="1:11" ht="15">
      <c r="A42" s="58">
        <v>20</v>
      </c>
      <c r="B42" s="214" t="s">
        <v>68</v>
      </c>
      <c r="C42" s="214"/>
      <c r="D42" s="214"/>
      <c r="E42" s="214"/>
      <c r="F42" s="276">
        <v>5000</v>
      </c>
      <c r="G42" s="276"/>
      <c r="H42" s="274"/>
      <c r="I42" s="274"/>
      <c r="J42" s="275">
        <f t="shared" si="0"/>
        <v>0</v>
      </c>
      <c r="K42" s="275"/>
    </row>
    <row r="43" spans="1:11" ht="15">
      <c r="A43" s="58">
        <v>21</v>
      </c>
      <c r="B43" s="214" t="s">
        <v>69</v>
      </c>
      <c r="C43" s="214"/>
      <c r="D43" s="214"/>
      <c r="E43" s="214"/>
      <c r="F43" s="276">
        <v>3000</v>
      </c>
      <c r="G43" s="276"/>
      <c r="H43" s="274"/>
      <c r="I43" s="274"/>
      <c r="J43" s="275">
        <f t="shared" si="0"/>
        <v>0</v>
      </c>
      <c r="K43" s="275"/>
    </row>
    <row r="44" spans="1:11" ht="15">
      <c r="A44" s="58">
        <v>22</v>
      </c>
      <c r="B44" s="214" t="s">
        <v>70</v>
      </c>
      <c r="C44" s="214"/>
      <c r="D44" s="214"/>
      <c r="E44" s="214"/>
      <c r="F44" s="276">
        <v>5000</v>
      </c>
      <c r="G44" s="276"/>
      <c r="H44" s="274"/>
      <c r="I44" s="274"/>
      <c r="J44" s="275">
        <f t="shared" si="0"/>
        <v>0</v>
      </c>
      <c r="K44" s="275"/>
    </row>
    <row r="45" spans="1:11" ht="15">
      <c r="A45" s="58">
        <v>23</v>
      </c>
      <c r="B45" s="256" t="s">
        <v>152</v>
      </c>
      <c r="C45" s="257"/>
      <c r="D45" s="257"/>
      <c r="E45" s="258"/>
      <c r="F45" s="259">
        <v>5000</v>
      </c>
      <c r="G45" s="260"/>
      <c r="H45" s="261"/>
      <c r="I45" s="262"/>
      <c r="J45" s="263">
        <f>F45*H45*12</f>
        <v>0</v>
      </c>
      <c r="K45" s="264"/>
    </row>
    <row r="46" spans="1:11" ht="15.75">
      <c r="A46" s="6"/>
      <c r="B46" s="295" t="s">
        <v>56</v>
      </c>
      <c r="C46" s="295"/>
      <c r="D46" s="295"/>
      <c r="E46" s="295"/>
      <c r="F46" s="296"/>
      <c r="G46" s="296"/>
      <c r="H46" s="296">
        <f>SUM(H23:I44)</f>
        <v>0</v>
      </c>
      <c r="I46" s="296"/>
      <c r="J46" s="296">
        <f>SUM(J23:K45)</f>
        <v>0</v>
      </c>
      <c r="K46" s="296"/>
    </row>
    <row r="47" spans="1:11" ht="15.75">
      <c r="A47" s="6"/>
      <c r="B47" s="295" t="s">
        <v>71</v>
      </c>
      <c r="C47" s="295"/>
      <c r="D47" s="295"/>
      <c r="E47" s="295"/>
      <c r="F47" s="296">
        <v>1000</v>
      </c>
      <c r="G47" s="296"/>
      <c r="H47" s="296">
        <f>H46</f>
        <v>0</v>
      </c>
      <c r="I47" s="296"/>
      <c r="J47" s="296">
        <f>F47*H47</f>
        <v>0</v>
      </c>
      <c r="K47" s="296"/>
    </row>
    <row r="48" spans="1:11" ht="15.75">
      <c r="A48" s="6"/>
      <c r="B48" s="295" t="s">
        <v>72</v>
      </c>
      <c r="C48" s="295"/>
      <c r="D48" s="295"/>
      <c r="E48" s="295"/>
      <c r="F48" s="296"/>
      <c r="G48" s="296"/>
      <c r="H48" s="296">
        <f>H47</f>
        <v>0</v>
      </c>
      <c r="I48" s="296"/>
      <c r="J48" s="296">
        <f>J46+J47</f>
        <v>0</v>
      </c>
      <c r="K48" s="296"/>
    </row>
    <row r="49" spans="2:11" ht="15">
      <c r="B49" s="286"/>
      <c r="C49" s="286"/>
      <c r="D49" s="286"/>
      <c r="E49" s="286"/>
      <c r="F49" s="286"/>
      <c r="G49" s="286"/>
      <c r="H49" s="286"/>
      <c r="I49" s="286"/>
      <c r="J49" s="286"/>
      <c r="K49" s="286"/>
    </row>
    <row r="50" ht="15">
      <c r="F50" s="3"/>
    </row>
  </sheetData>
  <sheetProtection password="8D0A" sheet="1" objects="1" scenarios="1" selectLockedCells="1"/>
  <mergeCells count="135">
    <mergeCell ref="A7:F7"/>
    <mergeCell ref="G7:K7"/>
    <mergeCell ref="A8:F8"/>
    <mergeCell ref="G8:K8"/>
    <mergeCell ref="E5:F5"/>
    <mergeCell ref="E6:F6"/>
    <mergeCell ref="B48:E48"/>
    <mergeCell ref="F48:G48"/>
    <mergeCell ref="H48:I48"/>
    <mergeCell ref="J48:K48"/>
    <mergeCell ref="B46:E46"/>
    <mergeCell ref="F46:G46"/>
    <mergeCell ref="H46:I46"/>
    <mergeCell ref="J46:K46"/>
    <mergeCell ref="B47:E47"/>
    <mergeCell ref="F47:G47"/>
    <mergeCell ref="H47:I47"/>
    <mergeCell ref="J47:K47"/>
    <mergeCell ref="B43:E43"/>
    <mergeCell ref="F43:G43"/>
    <mergeCell ref="H43:I43"/>
    <mergeCell ref="J43:K43"/>
    <mergeCell ref="B44:E44"/>
    <mergeCell ref="F44:G44"/>
    <mergeCell ref="B39:E39"/>
    <mergeCell ref="H44:I44"/>
    <mergeCell ref="J44:K44"/>
    <mergeCell ref="F41:G41"/>
    <mergeCell ref="H41:I41"/>
    <mergeCell ref="J41:K41"/>
    <mergeCell ref="F42:G42"/>
    <mergeCell ref="H42:I42"/>
    <mergeCell ref="J42:K42"/>
    <mergeCell ref="H39:I39"/>
    <mergeCell ref="J39:K39"/>
    <mergeCell ref="F40:G40"/>
    <mergeCell ref="H40:I40"/>
    <mergeCell ref="J40:K40"/>
    <mergeCell ref="B40:E40"/>
    <mergeCell ref="F39:G39"/>
    <mergeCell ref="H38:I38"/>
    <mergeCell ref="J38:K38"/>
    <mergeCell ref="J26:K26"/>
    <mergeCell ref="B25:E25"/>
    <mergeCell ref="F25:G25"/>
    <mergeCell ref="B27:E27"/>
    <mergeCell ref="F27:G27"/>
    <mergeCell ref="F35:G35"/>
    <mergeCell ref="H35:I35"/>
    <mergeCell ref="J35:K35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36:E36"/>
    <mergeCell ref="F36:G36"/>
    <mergeCell ref="B38:E38"/>
    <mergeCell ref="B49:E49"/>
    <mergeCell ref="F49:G49"/>
    <mergeCell ref="H49:I49"/>
    <mergeCell ref="J49:K49"/>
    <mergeCell ref="B30:E30"/>
    <mergeCell ref="F30:G30"/>
    <mergeCell ref="H30:I30"/>
    <mergeCell ref="B41:E41"/>
    <mergeCell ref="B42:E42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5:E35"/>
    <mergeCell ref="B37:E37"/>
    <mergeCell ref="F37:G37"/>
    <mergeCell ref="H37:I37"/>
    <mergeCell ref="J37:K37"/>
    <mergeCell ref="F38:G38"/>
    <mergeCell ref="H9:I9"/>
    <mergeCell ref="J9:K9"/>
    <mergeCell ref="C10:D10"/>
    <mergeCell ref="A18:F18"/>
    <mergeCell ref="A20:K20"/>
    <mergeCell ref="A21:K21"/>
    <mergeCell ref="B29:E29"/>
    <mergeCell ref="B23:E23"/>
    <mergeCell ref="F29:G29"/>
    <mergeCell ref="J22:K22"/>
    <mergeCell ref="H22:I22"/>
    <mergeCell ref="F22:G22"/>
    <mergeCell ref="B22:E22"/>
    <mergeCell ref="H27:I27"/>
    <mergeCell ref="J27:K27"/>
    <mergeCell ref="B28:E28"/>
    <mergeCell ref="F28:G28"/>
    <mergeCell ref="H28:I28"/>
    <mergeCell ref="J28:K28"/>
    <mergeCell ref="H25:I25"/>
    <mergeCell ref="J25:K25"/>
    <mergeCell ref="B26:E26"/>
    <mergeCell ref="F26:G26"/>
    <mergeCell ref="H26:I26"/>
    <mergeCell ref="A1:F1"/>
    <mergeCell ref="B45:E45"/>
    <mergeCell ref="F45:G45"/>
    <mergeCell ref="H45:I45"/>
    <mergeCell ref="J45:K45"/>
    <mergeCell ref="A2:K2"/>
    <mergeCell ref="A3:K3"/>
    <mergeCell ref="A4:K4"/>
    <mergeCell ref="A5:D5"/>
    <mergeCell ref="G5:K6"/>
    <mergeCell ref="A6:D6"/>
    <mergeCell ref="C11:D11"/>
    <mergeCell ref="H23:I23"/>
    <mergeCell ref="J23:K23"/>
    <mergeCell ref="B24:E24"/>
    <mergeCell ref="F24:G24"/>
    <mergeCell ref="H24:I24"/>
    <mergeCell ref="J24:K24"/>
    <mergeCell ref="F23:G23"/>
    <mergeCell ref="B9:E9"/>
    <mergeCell ref="F9:F10"/>
    <mergeCell ref="H29:I29"/>
    <mergeCell ref="J29:K29"/>
    <mergeCell ref="G9:G10"/>
  </mergeCells>
  <printOptions horizontalCentered="1" verticalCentered="1"/>
  <pageMargins left="0.7" right="0.7" top="0.75" bottom="0.75" header="0.3" footer="0.3"/>
  <pageSetup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44"/>
  <sheetViews>
    <sheetView showZeros="0"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1" width="4.421875" style="0" customWidth="1"/>
    <col min="2" max="2" width="9.00390625" style="0" customWidth="1"/>
    <col min="3" max="3" width="1.8515625" style="0" customWidth="1"/>
    <col min="4" max="4" width="8.421875" style="0" customWidth="1"/>
    <col min="6" max="6" width="8.28125" style="0" customWidth="1"/>
    <col min="7" max="7" width="11.28125" style="0" customWidth="1"/>
    <col min="9" max="9" width="9.7109375" style="0" customWidth="1"/>
    <col min="10" max="10" width="10.8515625" style="0" customWidth="1"/>
    <col min="11" max="11" width="8.00390625" style="0" customWidth="1"/>
    <col min="12" max="12" width="9.7109375" style="0" customWidth="1"/>
    <col min="13" max="13" width="13.28125" style="0" customWidth="1"/>
    <col min="14" max="14" width="7.7109375" style="0" customWidth="1"/>
    <col min="15" max="15" width="8.8515625" style="0" customWidth="1"/>
    <col min="16" max="16" width="10.140625" style="0" customWidth="1"/>
    <col min="17" max="17" width="11.57421875" style="0" customWidth="1"/>
    <col min="18" max="18" width="8.8515625" style="0" customWidth="1"/>
    <col min="19" max="19" width="11.57421875" style="0" customWidth="1"/>
  </cols>
  <sheetData>
    <row r="1" spans="1:19" ht="15">
      <c r="A1" s="297" t="str">
        <f>'ANNEXURE-I'!A3:AA3</f>
        <v>NUMBER STATEMENT: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137">
        <f>'ANNEXURE-I'!N3</f>
        <v>2025</v>
      </c>
      <c r="M1" s="137" t="str">
        <f>'ANNEXURE-I'!O3</f>
        <v>- 2026</v>
      </c>
      <c r="N1" s="137"/>
      <c r="O1" s="137"/>
      <c r="P1" s="137"/>
      <c r="Q1" s="137"/>
      <c r="R1" s="137"/>
      <c r="S1" s="138"/>
    </row>
    <row r="2" spans="1:19" ht="15">
      <c r="A2" s="276" t="s">
        <v>75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3" spans="1:19" ht="15">
      <c r="A3" s="218" t="s">
        <v>210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9" ht="12" customHeight="1">
      <c r="A4" s="306" t="s">
        <v>0</v>
      </c>
      <c r="B4" s="306"/>
      <c r="C4" s="306"/>
      <c r="D4" s="306"/>
      <c r="E4" s="306"/>
      <c r="F4" s="307">
        <f>'ANNEXURE-II'!E5</f>
        <v>43</v>
      </c>
      <c r="G4" s="308"/>
      <c r="H4" s="299" t="str">
        <f>'ANNEXURE-II'!G5</f>
        <v>41010291 / SCHOOL EDUCATION</v>
      </c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1"/>
    </row>
    <row r="5" spans="1:19" ht="12" customHeight="1">
      <c r="A5" s="306" t="s">
        <v>1</v>
      </c>
      <c r="B5" s="306"/>
      <c r="C5" s="306"/>
      <c r="D5" s="306"/>
      <c r="E5" s="306"/>
      <c r="F5" s="307" t="str">
        <f>'ANNEXURE-II'!E6</f>
        <v>03</v>
      </c>
      <c r="G5" s="308"/>
      <c r="H5" s="302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4"/>
    </row>
    <row r="6" spans="1:19" ht="12" customHeight="1">
      <c r="A6" s="312" t="str">
        <f>'ANNEXURE-IIA'!A7:F7</f>
        <v>IFHRMS CODE / SUB-ORDINATE OFFICE NAME &amp; PLACE</v>
      </c>
      <c r="B6" s="313"/>
      <c r="C6" s="313"/>
      <c r="D6" s="313"/>
      <c r="E6" s="313"/>
      <c r="F6" s="313"/>
      <c r="G6" s="314"/>
      <c r="H6" s="312">
        <f>'ANNEXURE-I'!G6</f>
        <v>0</v>
      </c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4"/>
    </row>
    <row r="7" spans="1:19" ht="12" customHeight="1">
      <c r="A7" s="306" t="str">
        <f>'ANNEXURE-IIA'!A8:F8</f>
        <v>HEAD OF ACCOUNT</v>
      </c>
      <c r="B7" s="306"/>
      <c r="C7" s="306"/>
      <c r="D7" s="306"/>
      <c r="E7" s="306"/>
      <c r="F7" s="306"/>
      <c r="G7" s="306"/>
      <c r="H7" s="313" t="str">
        <f>'ANNEXURE-II'!G8</f>
        <v>2202-02-109 AB</v>
      </c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4"/>
    </row>
    <row r="8" spans="1:20" ht="33.75" customHeight="1">
      <c r="A8" s="41" t="s">
        <v>46</v>
      </c>
      <c r="B8" s="305" t="s">
        <v>166</v>
      </c>
      <c r="C8" s="305"/>
      <c r="D8" s="305"/>
      <c r="E8" s="41" t="s">
        <v>13</v>
      </c>
      <c r="F8" s="41" t="s">
        <v>36</v>
      </c>
      <c r="G8" s="126" t="s">
        <v>78</v>
      </c>
      <c r="H8" s="41" t="s">
        <v>14</v>
      </c>
      <c r="I8" s="41" t="s">
        <v>36</v>
      </c>
      <c r="J8" s="126" t="s">
        <v>78</v>
      </c>
      <c r="K8" s="41" t="s">
        <v>28</v>
      </c>
      <c r="L8" s="41" t="s">
        <v>36</v>
      </c>
      <c r="M8" s="41" t="s">
        <v>78</v>
      </c>
      <c r="N8" s="41" t="s">
        <v>45</v>
      </c>
      <c r="O8" s="41" t="s">
        <v>36</v>
      </c>
      <c r="P8" s="126" t="s">
        <v>78</v>
      </c>
      <c r="Q8" s="41" t="s">
        <v>8</v>
      </c>
      <c r="R8" s="41" t="s">
        <v>36</v>
      </c>
      <c r="S8" s="126" t="s">
        <v>78</v>
      </c>
      <c r="T8" s="4"/>
    </row>
    <row r="9" spans="1:20" s="46" customFormat="1" ht="10.5" customHeight="1">
      <c r="A9" s="87">
        <v>1</v>
      </c>
      <c r="B9" s="87">
        <v>2</v>
      </c>
      <c r="C9" s="87"/>
      <c r="D9" s="87">
        <v>3</v>
      </c>
      <c r="E9" s="87">
        <v>4</v>
      </c>
      <c r="F9" s="87">
        <v>5</v>
      </c>
      <c r="G9" s="87">
        <v>6</v>
      </c>
      <c r="H9" s="87">
        <v>7</v>
      </c>
      <c r="I9" s="87">
        <v>8</v>
      </c>
      <c r="J9" s="87">
        <v>9</v>
      </c>
      <c r="K9" s="87">
        <v>10</v>
      </c>
      <c r="L9" s="87">
        <v>11</v>
      </c>
      <c r="M9" s="87">
        <v>12</v>
      </c>
      <c r="N9" s="87">
        <v>13</v>
      </c>
      <c r="O9" s="87">
        <v>14</v>
      </c>
      <c r="P9" s="87">
        <v>15</v>
      </c>
      <c r="Q9" s="87">
        <v>16</v>
      </c>
      <c r="R9" s="87">
        <v>17</v>
      </c>
      <c r="S9" s="87">
        <v>18</v>
      </c>
      <c r="T9" s="88"/>
    </row>
    <row r="10" spans="1:19" ht="13.5" customHeight="1">
      <c r="A10" s="7">
        <v>1</v>
      </c>
      <c r="B10" s="8">
        <v>4100</v>
      </c>
      <c r="C10" s="41" t="s">
        <v>16</v>
      </c>
      <c r="D10" s="17">
        <v>13600</v>
      </c>
      <c r="E10" s="19">
        <v>1300</v>
      </c>
      <c r="F10" s="9">
        <f>_xlfn.SUMIFS('ANNEXURE-I'!R$12:R$61,'ANNEXURE-I'!AC$12:AC$61,"&gt;="&amp;'ANNEXURE-III'!B10,'ANNEXURE-I'!AC$12:AC$61,"&lt;="&amp;'ANNEXURE-III'!D10)</f>
        <v>0</v>
      </c>
      <c r="G10" s="9">
        <f>E10*F10*12</f>
        <v>0</v>
      </c>
      <c r="H10" s="19">
        <v>700</v>
      </c>
      <c r="I10" s="9">
        <f>_xlfn.SUMIFS('ANNEXURE-I'!S$12:S$61,'ANNEXURE-I'!AC$12:AC$61,"&gt;="&amp;'ANNEXURE-III'!B10,'ANNEXURE-I'!AC$12:AC$61,"&lt;="&amp;'ANNEXURE-III'!D10)</f>
        <v>0</v>
      </c>
      <c r="J10" s="9">
        <f>H10*I10*12</f>
        <v>0</v>
      </c>
      <c r="K10" s="7">
        <v>600</v>
      </c>
      <c r="L10" s="9">
        <f>_xlfn.SUMIFS('ANNEXURE-I'!T$12:T$61,'ANNEXURE-I'!AC$12:AC$61,"&gt;="&amp;'ANNEXURE-III'!B10,'ANNEXURE-I'!AC$12:AC$61,"&lt;="&amp;'ANNEXURE-III'!D10)</f>
        <v>0</v>
      </c>
      <c r="M10" s="20">
        <f>K10*L10*12*0.4</f>
        <v>0</v>
      </c>
      <c r="N10" s="19">
        <v>400</v>
      </c>
      <c r="O10" s="9">
        <f>_xlfn.SUMIFS('ANNEXURE-I'!U$12:U$61,'ANNEXURE-I'!AC$12:AC$61,"&gt;="&amp;'ANNEXURE-III'!B10,'ANNEXURE-I'!AC$12:AC$61,"&lt;="&amp;'ANNEXURE-III'!D10)</f>
        <v>0</v>
      </c>
      <c r="P10" s="9">
        <f>N10*O10*12</f>
        <v>0</v>
      </c>
      <c r="Q10" s="7">
        <v>250</v>
      </c>
      <c r="R10" s="9">
        <f>_xlfn.SUMIFS('ANNEXURE-I'!V$12:V$61,'ANNEXURE-I'!AC$12:AC$61,"&gt;="&amp;'ANNEXURE-III'!B10,'ANNEXURE-I'!AC$12:AC$61,"&lt;="&amp;'ANNEXURE-III'!D10)</f>
        <v>0</v>
      </c>
      <c r="S10" s="9">
        <f>Q10*R10*12</f>
        <v>0</v>
      </c>
    </row>
    <row r="11" spans="1:19" ht="13.5" customHeight="1">
      <c r="A11" s="7">
        <v>2</v>
      </c>
      <c r="B11" s="8">
        <v>13601</v>
      </c>
      <c r="C11" s="41" t="s">
        <v>16</v>
      </c>
      <c r="D11" s="8">
        <v>17200</v>
      </c>
      <c r="E11" s="19">
        <v>1500</v>
      </c>
      <c r="F11" s="9">
        <f>_xlfn.SUMIFS('ANNEXURE-I'!R$12:R$61,'ANNEXURE-I'!AC$12:AC$61,"&gt;="&amp;'ANNEXURE-III'!B11,'ANNEXURE-I'!AC$12:AC$61,"&lt;="&amp;'ANNEXURE-III'!D11)</f>
        <v>0</v>
      </c>
      <c r="G11" s="9">
        <f aca="true" t="shared" si="0" ref="G11:G27">E11*F11*12</f>
        <v>0</v>
      </c>
      <c r="H11" s="19">
        <v>1000</v>
      </c>
      <c r="I11" s="9">
        <f>_xlfn.SUMIFS('ANNEXURE-I'!S$12:S$61,'ANNEXURE-I'!AC$12:AC$61,"&gt;="&amp;'ANNEXURE-III'!B11,'ANNEXURE-I'!AC$12:AC$61,"&lt;="&amp;'ANNEXURE-III'!D11)</f>
        <v>0</v>
      </c>
      <c r="J11" s="9">
        <f aca="true" t="shared" si="1" ref="J11:J26">H11*I11*12</f>
        <v>0</v>
      </c>
      <c r="K11" s="7">
        <v>700</v>
      </c>
      <c r="L11" s="9">
        <f>_xlfn.SUMIFS('ANNEXURE-I'!T$12:T$61,'ANNEXURE-I'!AC$12:AC$61,"&gt;="&amp;'ANNEXURE-III'!B11,'ANNEXURE-I'!AC$12:AC$61,"&lt;="&amp;'ANNEXURE-III'!D11)</f>
        <v>0</v>
      </c>
      <c r="M11" s="20">
        <f aca="true" t="shared" si="2" ref="M11:M26">K11*L11*12</f>
        <v>0</v>
      </c>
      <c r="N11" s="19">
        <v>450</v>
      </c>
      <c r="O11" s="9">
        <f>_xlfn.SUMIFS('ANNEXURE-I'!U$12:U$61,'ANNEXURE-I'!AC$12:AC$61,"&gt;="&amp;'ANNEXURE-III'!B11,'ANNEXURE-I'!AC$12:AC$61,"&lt;="&amp;'ANNEXURE-III'!D11)</f>
        <v>0</v>
      </c>
      <c r="P11" s="9">
        <f aca="true" t="shared" si="3" ref="P11:P26">N11*O11*12</f>
        <v>0</v>
      </c>
      <c r="Q11" s="7">
        <v>300</v>
      </c>
      <c r="R11" s="9">
        <f>_xlfn.SUMIFS('ANNEXURE-I'!V$12:V$61,'ANNEXURE-I'!AC$12:AC$61,"&gt;="&amp;'ANNEXURE-III'!B11,'ANNEXURE-I'!AC$12:AC$61,"&lt;="&amp;'ANNEXURE-III'!D11)</f>
        <v>0</v>
      </c>
      <c r="S11" s="9">
        <f aca="true" t="shared" si="4" ref="S11:S26">Q11*R11*12</f>
        <v>0</v>
      </c>
    </row>
    <row r="12" spans="1:19" ht="13.5" customHeight="1">
      <c r="A12" s="7">
        <v>3</v>
      </c>
      <c r="B12" s="8">
        <v>17201</v>
      </c>
      <c r="C12" s="41" t="s">
        <v>16</v>
      </c>
      <c r="D12" s="8">
        <v>21000</v>
      </c>
      <c r="E12" s="19">
        <v>1800</v>
      </c>
      <c r="F12" s="9">
        <f>_xlfn.SUMIFS('ANNEXURE-I'!R$12:R$61,'ANNEXURE-I'!AC$12:AC$61,"&gt;="&amp;'ANNEXURE-III'!B12,'ANNEXURE-I'!AC$12:AC$61,"&lt;="&amp;'ANNEXURE-III'!D12)</f>
        <v>0</v>
      </c>
      <c r="G12" s="9">
        <f t="shared" si="0"/>
        <v>0</v>
      </c>
      <c r="H12" s="19">
        <v>1200</v>
      </c>
      <c r="I12" s="9">
        <f>_xlfn.SUMIFS('ANNEXURE-I'!S$12:S$61,'ANNEXURE-I'!AC$12:AC$61,"&gt;="&amp;'ANNEXURE-III'!B12,'ANNEXURE-I'!AC$12:AC$61,"&lt;="&amp;'ANNEXURE-III'!D12)</f>
        <v>0</v>
      </c>
      <c r="J12" s="9">
        <f t="shared" si="1"/>
        <v>0</v>
      </c>
      <c r="K12" s="7">
        <v>800</v>
      </c>
      <c r="L12" s="9">
        <f>_xlfn.SUMIFS('ANNEXURE-I'!T$12:T$61,'ANNEXURE-I'!AC$12:AC$61,"&gt;="&amp;'ANNEXURE-III'!B12,'ANNEXURE-I'!AC$12:AC$61,"&lt;="&amp;'ANNEXURE-III'!D12)</f>
        <v>0</v>
      </c>
      <c r="M12" s="20">
        <f t="shared" si="2"/>
        <v>0</v>
      </c>
      <c r="N12" s="19">
        <v>500</v>
      </c>
      <c r="O12" s="9">
        <f>_xlfn.SUMIFS('ANNEXURE-I'!U$12:U$61,'ANNEXURE-I'!AC$12:AC$61,"&gt;="&amp;'ANNEXURE-III'!B12,'ANNEXURE-I'!AC$12:AC$61,"&lt;="&amp;'ANNEXURE-III'!D12)</f>
        <v>0</v>
      </c>
      <c r="P12" s="9">
        <f t="shared" si="3"/>
        <v>0</v>
      </c>
      <c r="Q12" s="7">
        <v>350</v>
      </c>
      <c r="R12" s="9">
        <f>_xlfn.SUMIFS('ANNEXURE-I'!V$12:V$61,'ANNEXURE-I'!AC$12:AC$61,"&gt;="&amp;'ANNEXURE-III'!B12,'ANNEXURE-I'!AC$12:AC$61,"&lt;="&amp;'ANNEXURE-III'!D12)</f>
        <v>0</v>
      </c>
      <c r="S12" s="9">
        <f t="shared" si="4"/>
        <v>0</v>
      </c>
    </row>
    <row r="13" spans="1:19" ht="13.5" customHeight="1">
      <c r="A13" s="7">
        <v>4</v>
      </c>
      <c r="B13" s="8">
        <v>21001</v>
      </c>
      <c r="C13" s="41" t="s">
        <v>16</v>
      </c>
      <c r="D13" s="8">
        <v>23900</v>
      </c>
      <c r="E13" s="19">
        <v>2100</v>
      </c>
      <c r="F13" s="9">
        <f>_xlfn.SUMIFS('ANNEXURE-I'!R$12:R$61,'ANNEXURE-I'!AC$12:AC$61,"&gt;="&amp;'ANNEXURE-III'!B13,'ANNEXURE-I'!AC$12:AC$61,"&lt;="&amp;'ANNEXURE-III'!D13)</f>
        <v>0</v>
      </c>
      <c r="G13" s="9">
        <f t="shared" si="0"/>
        <v>0</v>
      </c>
      <c r="H13" s="19">
        <v>1400</v>
      </c>
      <c r="I13" s="9">
        <f>_xlfn.SUMIFS('ANNEXURE-I'!S$12:S$61,'ANNEXURE-I'!AC$12:AC$61,"&gt;="&amp;'ANNEXURE-III'!B13,'ANNEXURE-I'!AC$12:AC$61,"&lt;="&amp;'ANNEXURE-III'!D13)</f>
        <v>0</v>
      </c>
      <c r="J13" s="9">
        <f t="shared" si="1"/>
        <v>0</v>
      </c>
      <c r="K13" s="7">
        <v>1000</v>
      </c>
      <c r="L13" s="9">
        <f>_xlfn.SUMIFS('ANNEXURE-I'!T$12:T$61,'ANNEXURE-I'!AC$12:AC$61,"&gt;="&amp;'ANNEXURE-III'!B13,'ANNEXURE-I'!AC$12:AC$61,"&lt;="&amp;'ANNEXURE-III'!D13)</f>
        <v>0</v>
      </c>
      <c r="M13" s="20">
        <f t="shared" si="2"/>
        <v>0</v>
      </c>
      <c r="N13" s="19">
        <v>700</v>
      </c>
      <c r="O13" s="9">
        <f>_xlfn.SUMIFS('ANNEXURE-I'!U$12:U$61,'ANNEXURE-I'!AC$12:AC$61,"&gt;="&amp;'ANNEXURE-III'!B13,'ANNEXURE-I'!AC$12:AC$61,"&lt;="&amp;'ANNEXURE-III'!D13)</f>
        <v>0</v>
      </c>
      <c r="P13" s="9">
        <f t="shared" si="3"/>
        <v>0</v>
      </c>
      <c r="Q13" s="7">
        <v>400</v>
      </c>
      <c r="R13" s="9">
        <f>_xlfn.SUMIFS('ANNEXURE-I'!V$12:V$61,'ANNEXURE-I'!AC$12:AC$61,"&gt;="&amp;'ANNEXURE-III'!B13,'ANNEXURE-I'!AC$12:AC$61,"&lt;="&amp;'ANNEXURE-III'!D13)</f>
        <v>0</v>
      </c>
      <c r="S13" s="9">
        <f t="shared" si="4"/>
        <v>0</v>
      </c>
    </row>
    <row r="14" spans="1:19" ht="13.5" customHeight="1">
      <c r="A14" s="7">
        <v>5</v>
      </c>
      <c r="B14" s="8">
        <v>23901</v>
      </c>
      <c r="C14" s="41" t="s">
        <v>16</v>
      </c>
      <c r="D14" s="8">
        <v>27200</v>
      </c>
      <c r="E14" s="19">
        <v>2600</v>
      </c>
      <c r="F14" s="9">
        <f>_xlfn.SUMIFS('ANNEXURE-I'!R$12:R$61,'ANNEXURE-I'!AC$12:AC$61,"&gt;="&amp;'ANNEXURE-III'!B14,'ANNEXURE-I'!AC$12:AC$61,"&lt;="&amp;'ANNEXURE-III'!D14)</f>
        <v>0</v>
      </c>
      <c r="G14" s="9">
        <f t="shared" si="0"/>
        <v>0</v>
      </c>
      <c r="H14" s="19">
        <v>1700</v>
      </c>
      <c r="I14" s="9">
        <f>_xlfn.SUMIFS('ANNEXURE-I'!S$12:S$61,'ANNEXURE-I'!AC$12:AC$61,"&gt;="&amp;'ANNEXURE-III'!B14,'ANNEXURE-I'!AC$12:AC$61,"&lt;="&amp;'ANNEXURE-III'!D14)</f>
        <v>0</v>
      </c>
      <c r="J14" s="9">
        <f t="shared" si="1"/>
        <v>0</v>
      </c>
      <c r="K14" s="7">
        <v>1200</v>
      </c>
      <c r="L14" s="9">
        <f>_xlfn.SUMIFS('ANNEXURE-I'!T$12:T$61,'ANNEXURE-I'!AC$12:AC$61,"&gt;="&amp;'ANNEXURE-III'!B14,'ANNEXURE-I'!AC$12:AC$61,"&lt;="&amp;'ANNEXURE-III'!D14)</f>
        <v>0</v>
      </c>
      <c r="M14" s="20">
        <f t="shared" si="2"/>
        <v>0</v>
      </c>
      <c r="N14" s="19">
        <v>800</v>
      </c>
      <c r="O14" s="9">
        <f>_xlfn.SUMIFS('ANNEXURE-I'!U$12:U$61,'ANNEXURE-I'!AC$12:AC$61,"&gt;="&amp;'ANNEXURE-III'!B14,'ANNEXURE-I'!AC$12:AC$61,"&lt;="&amp;'ANNEXURE-III'!D14)</f>
        <v>0</v>
      </c>
      <c r="P14" s="9">
        <f t="shared" si="3"/>
        <v>0</v>
      </c>
      <c r="Q14" s="7">
        <v>400</v>
      </c>
      <c r="R14" s="9">
        <f>_xlfn.SUMIFS('ANNEXURE-I'!V$12:V$61,'ANNEXURE-I'!AC$12:AC$61,"&gt;="&amp;'ANNEXURE-III'!B14,'ANNEXURE-I'!AC$12:AC$61,"&lt;="&amp;'ANNEXURE-III'!D14)</f>
        <v>0</v>
      </c>
      <c r="S14" s="9">
        <f t="shared" si="4"/>
        <v>0</v>
      </c>
    </row>
    <row r="15" spans="1:19" ht="13.5" customHeight="1">
      <c r="A15" s="7">
        <v>6</v>
      </c>
      <c r="B15" s="8">
        <v>27201</v>
      </c>
      <c r="C15" s="41" t="s">
        <v>16</v>
      </c>
      <c r="D15" s="8">
        <v>30600</v>
      </c>
      <c r="E15" s="19">
        <v>3100</v>
      </c>
      <c r="F15" s="9">
        <f>_xlfn.SUMIFS('ANNEXURE-I'!R$12:R$61,'ANNEXURE-I'!AC$12:AC$61,"&gt;="&amp;'ANNEXURE-III'!B15,'ANNEXURE-I'!AC$12:AC$61,"&lt;="&amp;'ANNEXURE-III'!D15)</f>
        <v>0</v>
      </c>
      <c r="G15" s="9">
        <f t="shared" si="0"/>
        <v>0</v>
      </c>
      <c r="H15" s="19">
        <v>2000</v>
      </c>
      <c r="I15" s="9">
        <f>_xlfn.SUMIFS('ANNEXURE-I'!S$12:S$61,'ANNEXURE-I'!AC$12:AC$61,"&gt;="&amp;'ANNEXURE-III'!B15,'ANNEXURE-I'!AC$12:AC$61,"&lt;="&amp;'ANNEXURE-III'!D15)</f>
        <v>0</v>
      </c>
      <c r="J15" s="9">
        <f t="shared" si="1"/>
        <v>0</v>
      </c>
      <c r="K15" s="7">
        <v>1500</v>
      </c>
      <c r="L15" s="9">
        <f>_xlfn.SUMIFS('ANNEXURE-I'!T$12:T$61,'ANNEXURE-I'!AC$12:AC$61,"&gt;="&amp;'ANNEXURE-III'!B15,'ANNEXURE-I'!AC$12:AC$61,"&lt;="&amp;'ANNEXURE-III'!D15)</f>
        <v>0</v>
      </c>
      <c r="M15" s="20">
        <f t="shared" si="2"/>
        <v>0</v>
      </c>
      <c r="N15" s="19">
        <v>1000</v>
      </c>
      <c r="O15" s="9">
        <f>_xlfn.SUMIFS('ANNEXURE-I'!U$12:U$61,'ANNEXURE-I'!AC$12:AC$61,"&gt;="&amp;'ANNEXURE-III'!B15,'ANNEXURE-I'!AC$12:AC$61,"&lt;="&amp;'ANNEXURE-III'!D15)</f>
        <v>0</v>
      </c>
      <c r="P15" s="9">
        <f t="shared" si="3"/>
        <v>0</v>
      </c>
      <c r="Q15" s="7">
        <v>450</v>
      </c>
      <c r="R15" s="9">
        <f>_xlfn.SUMIFS('ANNEXURE-I'!V$12:V$61,'ANNEXURE-I'!AC$12:AC$61,"&gt;="&amp;'ANNEXURE-III'!B15,'ANNEXURE-I'!AC$12:AC$61,"&lt;="&amp;'ANNEXURE-III'!D15)</f>
        <v>0</v>
      </c>
      <c r="S15" s="9">
        <f t="shared" si="4"/>
        <v>0</v>
      </c>
    </row>
    <row r="16" spans="1:19" ht="13.5" customHeight="1">
      <c r="A16" s="7">
        <v>7</v>
      </c>
      <c r="B16" s="8">
        <v>30601</v>
      </c>
      <c r="C16" s="41" t="s">
        <v>16</v>
      </c>
      <c r="D16" s="8">
        <v>35400</v>
      </c>
      <c r="E16" s="19">
        <v>3600</v>
      </c>
      <c r="F16" s="9">
        <f>_xlfn.SUMIFS('ANNEXURE-I'!R$12:R$61,'ANNEXURE-I'!AC$12:AC$61,"&gt;="&amp;'ANNEXURE-III'!B16,'ANNEXURE-I'!AC$12:AC$61,"&lt;="&amp;'ANNEXURE-III'!D16)</f>
        <v>0</v>
      </c>
      <c r="G16" s="9">
        <f t="shared" si="0"/>
        <v>0</v>
      </c>
      <c r="H16" s="19">
        <v>2300</v>
      </c>
      <c r="I16" s="9">
        <f>_xlfn.SUMIFS('ANNEXURE-I'!S$12:S$61,'ANNEXURE-I'!AC$12:AC$61,"&gt;="&amp;'ANNEXURE-III'!B16,'ANNEXURE-I'!AC$12:AC$61,"&lt;="&amp;'ANNEXURE-III'!D16)</f>
        <v>0</v>
      </c>
      <c r="J16" s="9">
        <f t="shared" si="1"/>
        <v>0</v>
      </c>
      <c r="K16" s="7">
        <v>1700</v>
      </c>
      <c r="L16" s="9">
        <f>_xlfn.SUMIFS('ANNEXURE-I'!T$12:T$61,'ANNEXURE-I'!AC$12:AC$61,"&gt;="&amp;'ANNEXURE-III'!B16,'ANNEXURE-I'!AC$12:AC$61,"&lt;="&amp;'ANNEXURE-III'!D16)</f>
        <v>0</v>
      </c>
      <c r="M16" s="20">
        <f t="shared" si="2"/>
        <v>0</v>
      </c>
      <c r="N16" s="19">
        <v>1200</v>
      </c>
      <c r="O16" s="9">
        <f>_xlfn.SUMIFS('ANNEXURE-I'!U$12:U$61,'ANNEXURE-I'!AC$12:AC$61,"&gt;="&amp;'ANNEXURE-III'!B16,'ANNEXURE-I'!AC$12:AC$61,"&lt;="&amp;'ANNEXURE-III'!D16)</f>
        <v>0</v>
      </c>
      <c r="P16" s="9">
        <f t="shared" si="3"/>
        <v>0</v>
      </c>
      <c r="Q16" s="7">
        <v>500</v>
      </c>
      <c r="R16" s="9">
        <f>_xlfn.SUMIFS('ANNEXURE-I'!V$12:V$61,'ANNEXURE-I'!AC$12:AC$61,"&gt;="&amp;'ANNEXURE-III'!B16,'ANNEXURE-I'!AC$12:AC$61,"&lt;="&amp;'ANNEXURE-III'!D16)</f>
        <v>0</v>
      </c>
      <c r="S16" s="9">
        <f t="shared" si="4"/>
        <v>0</v>
      </c>
    </row>
    <row r="17" spans="1:19" ht="13.5" customHeight="1">
      <c r="A17" s="7">
        <v>8</v>
      </c>
      <c r="B17" s="8">
        <v>35401</v>
      </c>
      <c r="C17" s="41" t="s">
        <v>16</v>
      </c>
      <c r="D17" s="8">
        <v>37300</v>
      </c>
      <c r="E17" s="19">
        <v>4200</v>
      </c>
      <c r="F17" s="9">
        <f>_xlfn.SUMIFS('ANNEXURE-I'!R$12:R$61,'ANNEXURE-I'!AC$12:AC$61,"&gt;="&amp;'ANNEXURE-III'!B17,'ANNEXURE-I'!AC$12:AC$61,"&lt;="&amp;'ANNEXURE-III'!D17)</f>
        <v>0</v>
      </c>
      <c r="G17" s="9">
        <f t="shared" si="0"/>
        <v>0</v>
      </c>
      <c r="H17" s="19">
        <v>2600</v>
      </c>
      <c r="I17" s="9">
        <f>_xlfn.SUMIFS('ANNEXURE-I'!S$12:S$61,'ANNEXURE-I'!AC$12:AC$61,"&gt;="&amp;'ANNEXURE-III'!B17,'ANNEXURE-I'!AC$12:AC$61,"&lt;="&amp;'ANNEXURE-III'!D17)</f>
        <v>0</v>
      </c>
      <c r="J17" s="9">
        <f t="shared" si="1"/>
        <v>0</v>
      </c>
      <c r="K17" s="7">
        <v>1800</v>
      </c>
      <c r="L17" s="9">
        <f>_xlfn.SUMIFS('ANNEXURE-I'!T$12:T$61,'ANNEXURE-I'!AC$12:AC$61,"&gt;="&amp;'ANNEXURE-III'!B17,'ANNEXURE-I'!AC$12:AC$61,"&lt;="&amp;'ANNEXURE-III'!D17)</f>
        <v>0</v>
      </c>
      <c r="M17" s="20">
        <f t="shared" si="2"/>
        <v>0</v>
      </c>
      <c r="N17" s="19">
        <v>1500</v>
      </c>
      <c r="O17" s="9">
        <f>_xlfn.SUMIFS('ANNEXURE-I'!U$12:U$61,'ANNEXURE-I'!AC$12:AC$61,"&gt;="&amp;'ANNEXURE-III'!B17,'ANNEXURE-I'!AC$12:AC$61,"&lt;="&amp;'ANNEXURE-III'!D17)</f>
        <v>0</v>
      </c>
      <c r="P17" s="9">
        <f t="shared" si="3"/>
        <v>0</v>
      </c>
      <c r="Q17" s="7">
        <v>550</v>
      </c>
      <c r="R17" s="9">
        <f>_xlfn.SUMIFS('ANNEXURE-I'!V$12:V$61,'ANNEXURE-I'!AC$12:AC$61,"&gt;="&amp;'ANNEXURE-III'!B17,'ANNEXURE-I'!AC$12:AC$61,"&lt;="&amp;'ANNEXURE-III'!D17)</f>
        <v>0</v>
      </c>
      <c r="S17" s="9">
        <f t="shared" si="4"/>
        <v>0</v>
      </c>
    </row>
    <row r="18" spans="1:19" ht="13.5" customHeight="1">
      <c r="A18" s="7">
        <v>9</v>
      </c>
      <c r="B18" s="8">
        <v>37301</v>
      </c>
      <c r="C18" s="41" t="s">
        <v>16</v>
      </c>
      <c r="D18" s="8">
        <v>41100</v>
      </c>
      <c r="E18" s="19">
        <v>4700</v>
      </c>
      <c r="F18" s="9">
        <f>_xlfn.SUMIFS('ANNEXURE-I'!R$12:R$61,'ANNEXURE-I'!AC$12:AC$61,"&gt;="&amp;'ANNEXURE-III'!B18,'ANNEXURE-I'!AC$12:AC$61,"&lt;="&amp;'ANNEXURE-III'!D18)</f>
        <v>0</v>
      </c>
      <c r="G18" s="9">
        <f t="shared" si="0"/>
        <v>0</v>
      </c>
      <c r="H18" s="19">
        <v>3000</v>
      </c>
      <c r="I18" s="9">
        <f>_xlfn.SUMIFS('ANNEXURE-I'!S$12:S$61,'ANNEXURE-I'!AC$12:AC$61,"&gt;="&amp;'ANNEXURE-III'!B18,'ANNEXURE-I'!AC$12:AC$61,"&lt;="&amp;'ANNEXURE-III'!D18)</f>
        <v>0</v>
      </c>
      <c r="J18" s="9">
        <f t="shared" si="1"/>
        <v>0</v>
      </c>
      <c r="K18" s="7">
        <v>2300</v>
      </c>
      <c r="L18" s="9">
        <f>_xlfn.SUMIFS('ANNEXURE-I'!T$12:T$61,'ANNEXURE-I'!AC$12:AC$61,"&gt;="&amp;'ANNEXURE-III'!B18,'ANNEXURE-I'!AC$12:AC$61,"&lt;="&amp;'ANNEXURE-III'!D18)</f>
        <v>0</v>
      </c>
      <c r="M18" s="20">
        <f t="shared" si="2"/>
        <v>0</v>
      </c>
      <c r="N18" s="19">
        <v>1700</v>
      </c>
      <c r="O18" s="9">
        <f>_xlfn.SUMIFS('ANNEXURE-I'!U$12:U$61,'ANNEXURE-I'!AC$12:AC$61,"&gt;="&amp;'ANNEXURE-III'!B18,'ANNEXURE-I'!AC$12:AC$61,"&lt;="&amp;'ANNEXURE-III'!D18)</f>
        <v>0</v>
      </c>
      <c r="P18" s="9">
        <f t="shared" si="3"/>
        <v>0</v>
      </c>
      <c r="Q18" s="7">
        <v>600</v>
      </c>
      <c r="R18" s="9">
        <f>_xlfn.SUMIFS('ANNEXURE-I'!V$12:V$61,'ANNEXURE-I'!AC$12:AC$61,"&gt;="&amp;'ANNEXURE-III'!B18,'ANNEXURE-I'!AC$12:AC$61,"&lt;="&amp;'ANNEXURE-III'!D18)</f>
        <v>0</v>
      </c>
      <c r="S18" s="9">
        <f t="shared" si="4"/>
        <v>0</v>
      </c>
    </row>
    <row r="19" spans="1:19" ht="13.5" customHeight="1">
      <c r="A19" s="7">
        <v>10</v>
      </c>
      <c r="B19" s="8">
        <v>41101</v>
      </c>
      <c r="C19" s="41" t="s">
        <v>16</v>
      </c>
      <c r="D19" s="8">
        <v>44500</v>
      </c>
      <c r="E19" s="19">
        <v>5200</v>
      </c>
      <c r="F19" s="9">
        <f>_xlfn.SUMIFS('ANNEXURE-I'!R$12:R$61,'ANNEXURE-I'!AC$12:AC$61,"&gt;="&amp;'ANNEXURE-III'!B19,'ANNEXURE-I'!AC$12:AC$61,"&lt;="&amp;'ANNEXURE-III'!D19)</f>
        <v>0</v>
      </c>
      <c r="G19" s="9">
        <f t="shared" si="0"/>
        <v>0</v>
      </c>
      <c r="H19" s="19">
        <v>3300</v>
      </c>
      <c r="I19" s="9">
        <f>_xlfn.SUMIFS('ANNEXURE-I'!S$12:S$61,'ANNEXURE-I'!AC$12:AC$61,"&gt;="&amp;'ANNEXURE-III'!B19,'ANNEXURE-I'!AC$12:AC$61,"&lt;="&amp;'ANNEXURE-III'!D19)</f>
        <v>0</v>
      </c>
      <c r="J19" s="9">
        <f t="shared" si="1"/>
        <v>0</v>
      </c>
      <c r="K19" s="7">
        <v>2600</v>
      </c>
      <c r="L19" s="9">
        <f>_xlfn.SUMIFS('ANNEXURE-I'!T$12:T$61,'ANNEXURE-I'!AC$12:AC$61,"&gt;="&amp;'ANNEXURE-III'!B19,'ANNEXURE-I'!AC$12:AC$61,"&lt;="&amp;'ANNEXURE-III'!D19)</f>
        <v>0</v>
      </c>
      <c r="M19" s="20">
        <f t="shared" si="2"/>
        <v>0</v>
      </c>
      <c r="N19" s="19">
        <v>1900</v>
      </c>
      <c r="O19" s="9">
        <f>_xlfn.SUMIFS('ANNEXURE-I'!U$12:U$61,'ANNEXURE-I'!AC$12:AC$61,"&gt;="&amp;'ANNEXURE-III'!B19,'ANNEXURE-I'!AC$12:AC$61,"&lt;="&amp;'ANNEXURE-III'!D19)</f>
        <v>0</v>
      </c>
      <c r="P19" s="9">
        <f t="shared" si="3"/>
        <v>0</v>
      </c>
      <c r="Q19" s="7">
        <v>650</v>
      </c>
      <c r="R19" s="9">
        <f>_xlfn.SUMIFS('ANNEXURE-I'!V$12:V$61,'ANNEXURE-I'!AC$12:AC$61,"&gt;="&amp;'ANNEXURE-III'!B19,'ANNEXURE-I'!AC$12:AC$61,"&lt;="&amp;'ANNEXURE-III'!D19)</f>
        <v>0</v>
      </c>
      <c r="S19" s="9">
        <f t="shared" si="4"/>
        <v>0</v>
      </c>
    </row>
    <row r="20" spans="1:19" ht="13.5" customHeight="1">
      <c r="A20" s="7">
        <v>11</v>
      </c>
      <c r="B20" s="8">
        <v>44501</v>
      </c>
      <c r="C20" s="41" t="s">
        <v>16</v>
      </c>
      <c r="D20" s="8">
        <v>50200</v>
      </c>
      <c r="E20" s="19">
        <v>5700</v>
      </c>
      <c r="F20" s="9">
        <f>_xlfn.SUMIFS('ANNEXURE-I'!R$12:R$61,'ANNEXURE-I'!AC$12:AC$61,"&gt;="&amp;'ANNEXURE-III'!B20,'ANNEXURE-I'!AC$12:AC$61,"&lt;="&amp;'ANNEXURE-III'!D20)</f>
        <v>0</v>
      </c>
      <c r="G20" s="9">
        <f t="shared" si="0"/>
        <v>0</v>
      </c>
      <c r="H20" s="19">
        <v>3600</v>
      </c>
      <c r="I20" s="9">
        <f>_xlfn.SUMIFS('ANNEXURE-I'!S$12:S$61,'ANNEXURE-I'!AC$12:AC$61,"&gt;="&amp;'ANNEXURE-III'!B20,'ANNEXURE-I'!AC$12:AC$61,"&lt;="&amp;'ANNEXURE-III'!D20)</f>
        <v>0</v>
      </c>
      <c r="J20" s="9">
        <f t="shared" si="1"/>
        <v>0</v>
      </c>
      <c r="K20" s="7">
        <v>2900</v>
      </c>
      <c r="L20" s="9">
        <f>_xlfn.SUMIFS('ANNEXURE-I'!T$12:T$61,'ANNEXURE-I'!AC$12:AC$61,"&gt;="&amp;'ANNEXURE-III'!B20,'ANNEXURE-I'!AC$12:AC$61,"&lt;="&amp;'ANNEXURE-III'!D20)</f>
        <v>0</v>
      </c>
      <c r="M20" s="20">
        <f t="shared" si="2"/>
        <v>0</v>
      </c>
      <c r="N20" s="19">
        <v>2000</v>
      </c>
      <c r="O20" s="9">
        <f>_xlfn.SUMIFS('ANNEXURE-I'!U$12:U$61,'ANNEXURE-I'!AC$12:AC$61,"&gt;="&amp;'ANNEXURE-III'!B20,'ANNEXURE-I'!AC$12:AC$61,"&lt;="&amp;'ANNEXURE-III'!D20)</f>
        <v>0</v>
      </c>
      <c r="P20" s="9">
        <f t="shared" si="3"/>
        <v>0</v>
      </c>
      <c r="Q20" s="7">
        <v>650</v>
      </c>
      <c r="R20" s="9">
        <f>_xlfn.SUMIFS('ANNEXURE-I'!V$12:V$61,'ANNEXURE-I'!AC$12:AC$61,"&gt;="&amp;'ANNEXURE-III'!B20,'ANNEXURE-I'!AC$12:AC$61,"&lt;="&amp;'ANNEXURE-III'!D20)</f>
        <v>0</v>
      </c>
      <c r="S20" s="9">
        <f t="shared" si="4"/>
        <v>0</v>
      </c>
    </row>
    <row r="21" spans="1:19" ht="13.5" customHeight="1">
      <c r="A21" s="7">
        <v>12</v>
      </c>
      <c r="B21" s="8">
        <v>50201</v>
      </c>
      <c r="C21" s="41" t="s">
        <v>16</v>
      </c>
      <c r="D21" s="8">
        <v>51600</v>
      </c>
      <c r="E21" s="19">
        <v>6200</v>
      </c>
      <c r="F21" s="9">
        <f>_xlfn.SUMIFS('ANNEXURE-I'!R$12:R$61,'ANNEXURE-I'!AC$12:AC$61,"&gt;="&amp;'ANNEXURE-III'!B21,'ANNEXURE-I'!AC$12:AC$61,"&lt;="&amp;'ANNEXURE-III'!D21)</f>
        <v>0</v>
      </c>
      <c r="G21" s="9">
        <f t="shared" si="0"/>
        <v>0</v>
      </c>
      <c r="H21" s="19">
        <v>3800</v>
      </c>
      <c r="I21" s="9">
        <f>_xlfn.SUMIFS('ANNEXURE-I'!S$12:S$61,'ANNEXURE-I'!AC$12:AC$61,"&gt;="&amp;'ANNEXURE-III'!B21,'ANNEXURE-I'!AC$12:AC$61,"&lt;="&amp;'ANNEXURE-III'!D21)</f>
        <v>0</v>
      </c>
      <c r="J21" s="9">
        <f t="shared" si="1"/>
        <v>0</v>
      </c>
      <c r="K21" s="7">
        <v>3100</v>
      </c>
      <c r="L21" s="9">
        <f>_xlfn.SUMIFS('ANNEXURE-I'!T$12:T$61,'ANNEXURE-I'!AC$12:AC$61,"&gt;="&amp;'ANNEXURE-III'!B21,'ANNEXURE-I'!AC$12:AC$61,"&lt;="&amp;'ANNEXURE-III'!D21)</f>
        <v>0</v>
      </c>
      <c r="M21" s="20">
        <f t="shared" si="2"/>
        <v>0</v>
      </c>
      <c r="N21" s="19">
        <v>2200</v>
      </c>
      <c r="O21" s="9">
        <f>_xlfn.SUMIFS('ANNEXURE-I'!U$12:U$61,'ANNEXURE-I'!AC$12:AC$61,"&gt;="&amp;'ANNEXURE-III'!B21,'ANNEXURE-I'!AC$12:AC$61,"&lt;="&amp;'ANNEXURE-III'!D21)</f>
        <v>0</v>
      </c>
      <c r="P21" s="9">
        <f t="shared" si="3"/>
        <v>0</v>
      </c>
      <c r="Q21" s="7">
        <v>700</v>
      </c>
      <c r="R21" s="9">
        <f>_xlfn.SUMIFS('ANNEXURE-I'!V$12:V$61,'ANNEXURE-I'!AC$12:AC$61,"&gt;="&amp;'ANNEXURE-III'!B21,'ANNEXURE-I'!AC$12:AC$61,"&lt;="&amp;'ANNEXURE-III'!D21)</f>
        <v>0</v>
      </c>
      <c r="S21" s="9">
        <f t="shared" si="4"/>
        <v>0</v>
      </c>
    </row>
    <row r="22" spans="1:19" ht="13.5" customHeight="1">
      <c r="A22" s="7">
        <v>13</v>
      </c>
      <c r="B22" s="8">
        <v>51601</v>
      </c>
      <c r="C22" s="41" t="s">
        <v>16</v>
      </c>
      <c r="D22" s="8">
        <v>54000</v>
      </c>
      <c r="E22" s="19">
        <v>6800</v>
      </c>
      <c r="F22" s="9">
        <f>_xlfn.SUMIFS('ANNEXURE-I'!R$12:R$61,'ANNEXURE-I'!AC$12:AC$61,"&gt;="&amp;'ANNEXURE-III'!B22,'ANNEXURE-I'!AC$12:AC$61,"&lt;="&amp;'ANNEXURE-III'!D22)</f>
        <v>0</v>
      </c>
      <c r="G22" s="9">
        <f t="shared" si="0"/>
        <v>0</v>
      </c>
      <c r="H22" s="19">
        <v>4100</v>
      </c>
      <c r="I22" s="9">
        <f>_xlfn.SUMIFS('ANNEXURE-I'!S$12:S$61,'ANNEXURE-I'!AC$12:AC$61,"&gt;="&amp;'ANNEXURE-III'!B22,'ANNEXURE-I'!AC$12:AC$61,"&lt;="&amp;'ANNEXURE-III'!D22)</f>
        <v>0</v>
      </c>
      <c r="J22" s="9">
        <f t="shared" si="1"/>
        <v>0</v>
      </c>
      <c r="K22" s="7">
        <v>3200</v>
      </c>
      <c r="L22" s="9">
        <f>_xlfn.SUMIFS('ANNEXURE-I'!T$12:T$61,'ANNEXURE-I'!AC$12:AC$61,"&gt;="&amp;'ANNEXURE-III'!B22,'ANNEXURE-I'!AC$12:AC$61,"&lt;="&amp;'ANNEXURE-III'!D22)</f>
        <v>0</v>
      </c>
      <c r="M22" s="20">
        <f t="shared" si="2"/>
        <v>0</v>
      </c>
      <c r="N22" s="19">
        <v>2200</v>
      </c>
      <c r="O22" s="9">
        <f>_xlfn.SUMIFS('ANNEXURE-I'!U$12:U$61,'ANNEXURE-I'!AC$12:AC$61,"&gt;="&amp;'ANNEXURE-III'!B22,'ANNEXURE-I'!AC$12:AC$61,"&lt;="&amp;'ANNEXURE-III'!D22)</f>
        <v>0</v>
      </c>
      <c r="P22" s="9">
        <f t="shared" si="3"/>
        <v>0</v>
      </c>
      <c r="Q22" s="7">
        <v>750</v>
      </c>
      <c r="R22" s="9">
        <f>_xlfn.SUMIFS('ANNEXURE-I'!V$12:V$61,'ANNEXURE-I'!AC$12:AC$61,"&gt;="&amp;'ANNEXURE-III'!B22,'ANNEXURE-I'!AC$12:AC$61,"&lt;="&amp;'ANNEXURE-III'!D22)</f>
        <v>0</v>
      </c>
      <c r="S22" s="9">
        <f t="shared" si="4"/>
        <v>0</v>
      </c>
    </row>
    <row r="23" spans="1:19" ht="13.5" customHeight="1">
      <c r="A23" s="7">
        <v>14</v>
      </c>
      <c r="B23" s="8">
        <v>54001</v>
      </c>
      <c r="C23" s="41" t="s">
        <v>16</v>
      </c>
      <c r="D23" s="8">
        <v>55500</v>
      </c>
      <c r="E23" s="19">
        <v>7300</v>
      </c>
      <c r="F23" s="9">
        <f>_xlfn.SUMIFS('ANNEXURE-I'!R$12:R$61,'ANNEXURE-I'!AC$12:AC$61,"&gt;="&amp;'ANNEXURE-III'!B23,'ANNEXURE-I'!AC$12:AC$61,"&lt;="&amp;'ANNEXURE-III'!D23)</f>
        <v>0</v>
      </c>
      <c r="G23" s="9">
        <f t="shared" si="0"/>
        <v>0</v>
      </c>
      <c r="H23" s="19">
        <v>4300</v>
      </c>
      <c r="I23" s="9">
        <f>_xlfn.SUMIFS('ANNEXURE-I'!S$12:S$61,'ANNEXURE-I'!AC$12:AC$61,"&gt;="&amp;'ANNEXURE-III'!B23,'ANNEXURE-I'!AC$12:AC$61,"&lt;="&amp;'ANNEXURE-III'!D23)</f>
        <v>0</v>
      </c>
      <c r="J23" s="9">
        <f t="shared" si="1"/>
        <v>0</v>
      </c>
      <c r="K23" s="7">
        <v>3200</v>
      </c>
      <c r="L23" s="9">
        <f>_xlfn.SUMIFS('ANNEXURE-I'!T$12:T$61,'ANNEXURE-I'!AC$12:AC$61,"&gt;="&amp;'ANNEXURE-III'!B23,'ANNEXURE-I'!AC$12:AC$61,"&lt;="&amp;'ANNEXURE-III'!D23)</f>
        <v>0</v>
      </c>
      <c r="M23" s="20">
        <f t="shared" si="2"/>
        <v>0</v>
      </c>
      <c r="N23" s="19">
        <v>2200</v>
      </c>
      <c r="O23" s="9">
        <f>_xlfn.SUMIFS('ANNEXURE-I'!U$12:U$61,'ANNEXURE-I'!AC$12:AC$61,"&gt;="&amp;'ANNEXURE-III'!B23,'ANNEXURE-I'!AC$12:AC$61,"&lt;="&amp;'ANNEXURE-III'!D23)</f>
        <v>0</v>
      </c>
      <c r="P23" s="9">
        <f t="shared" si="3"/>
        <v>0</v>
      </c>
      <c r="Q23" s="7">
        <v>800</v>
      </c>
      <c r="R23" s="9">
        <f>_xlfn.SUMIFS('ANNEXURE-I'!V$12:V$61,'ANNEXURE-I'!AC$12:AC$61,"&gt;="&amp;'ANNEXURE-III'!B23,'ANNEXURE-I'!AC$12:AC$61,"&lt;="&amp;'ANNEXURE-III'!D23)</f>
        <v>0</v>
      </c>
      <c r="S23" s="9">
        <f t="shared" si="4"/>
        <v>0</v>
      </c>
    </row>
    <row r="24" spans="1:19" ht="13.5" customHeight="1">
      <c r="A24" s="7">
        <v>15</v>
      </c>
      <c r="B24" s="8">
        <v>55501</v>
      </c>
      <c r="C24" s="41" t="s">
        <v>16</v>
      </c>
      <c r="D24" s="8">
        <v>56900</v>
      </c>
      <c r="E24" s="19">
        <v>7500</v>
      </c>
      <c r="F24" s="9">
        <f>_xlfn.SUMIFS('ANNEXURE-I'!R$12:R$61,'ANNEXURE-I'!AC$12:AC$61,"&gt;="&amp;'ANNEXURE-III'!B24,'ANNEXURE-I'!AC$12:AC$61,"&lt;="&amp;'ANNEXURE-III'!D24)</f>
        <v>0</v>
      </c>
      <c r="G24" s="9">
        <f t="shared" si="0"/>
        <v>0</v>
      </c>
      <c r="H24" s="19">
        <v>4300</v>
      </c>
      <c r="I24" s="9">
        <f>_xlfn.SUMIFS('ANNEXURE-I'!S$12:S$61,'ANNEXURE-I'!AC$12:AC$61,"&gt;="&amp;'ANNEXURE-III'!B24,'ANNEXURE-I'!AC$12:AC$61,"&lt;="&amp;'ANNEXURE-III'!D24)</f>
        <v>0</v>
      </c>
      <c r="J24" s="9">
        <f t="shared" si="1"/>
        <v>0</v>
      </c>
      <c r="K24" s="7">
        <v>3200</v>
      </c>
      <c r="L24" s="9">
        <f>_xlfn.SUMIFS('ANNEXURE-I'!T$12:T$61,'ANNEXURE-I'!AC$12:AC$61,"&gt;="&amp;'ANNEXURE-III'!B24,'ANNEXURE-I'!AC$12:AC$61,"&lt;="&amp;'ANNEXURE-III'!D24)</f>
        <v>0</v>
      </c>
      <c r="M24" s="20">
        <f t="shared" si="2"/>
        <v>0</v>
      </c>
      <c r="N24" s="19">
        <v>2200</v>
      </c>
      <c r="O24" s="9">
        <f>_xlfn.SUMIFS('ANNEXURE-I'!U$12:U$61,'ANNEXURE-I'!AC$12:AC$61,"&gt;="&amp;'ANNEXURE-III'!B24,'ANNEXURE-I'!AC$12:AC$61,"&lt;="&amp;'ANNEXURE-III'!D24)</f>
        <v>0</v>
      </c>
      <c r="P24" s="9">
        <f t="shared" si="3"/>
        <v>0</v>
      </c>
      <c r="Q24" s="7">
        <v>850</v>
      </c>
      <c r="R24" s="9">
        <f>_xlfn.SUMIFS('ANNEXURE-I'!V$12:V$61,'ANNEXURE-I'!AC$12:AC$61,"&gt;="&amp;'ANNEXURE-III'!B24,'ANNEXURE-I'!AC$12:AC$61,"&lt;="&amp;'ANNEXURE-III'!D24)</f>
        <v>0</v>
      </c>
      <c r="S24" s="9">
        <f t="shared" si="4"/>
        <v>0</v>
      </c>
    </row>
    <row r="25" spans="1:19" ht="13.5" customHeight="1">
      <c r="A25" s="7">
        <v>16</v>
      </c>
      <c r="B25" s="8">
        <v>56901</v>
      </c>
      <c r="C25" s="41" t="s">
        <v>16</v>
      </c>
      <c r="D25" s="8">
        <v>64200</v>
      </c>
      <c r="E25" s="19">
        <v>7800</v>
      </c>
      <c r="F25" s="9">
        <f>_xlfn.SUMIFS('ANNEXURE-I'!R$12:R$61,'ANNEXURE-I'!AC$12:AC$61,"&gt;="&amp;'ANNEXURE-III'!B25,'ANNEXURE-I'!AC$12:AC$61,"&lt;="&amp;'ANNEXURE-III'!D25)</f>
        <v>0</v>
      </c>
      <c r="G25" s="9">
        <f t="shared" si="0"/>
        <v>0</v>
      </c>
      <c r="H25" s="19">
        <v>4300</v>
      </c>
      <c r="I25" s="9">
        <f>_xlfn.SUMIFS('ANNEXURE-I'!S$12:S$61,'ANNEXURE-I'!AC$12:AC$61,"&gt;="&amp;'ANNEXURE-III'!B25,'ANNEXURE-I'!AC$12:AC$61,"&lt;="&amp;'ANNEXURE-III'!D25)</f>
        <v>0</v>
      </c>
      <c r="J25" s="9">
        <f t="shared" si="1"/>
        <v>0</v>
      </c>
      <c r="K25" s="7">
        <v>3200</v>
      </c>
      <c r="L25" s="9">
        <f>_xlfn.SUMIFS('ANNEXURE-I'!T$12:T$61,'ANNEXURE-I'!AC$12:AC$61,"&gt;="&amp;'ANNEXURE-III'!B25,'ANNEXURE-I'!AC$12:AC$61,"&lt;="&amp;'ANNEXURE-III'!D25)</f>
        <v>0</v>
      </c>
      <c r="M25" s="20">
        <f t="shared" si="2"/>
        <v>0</v>
      </c>
      <c r="N25" s="19">
        <v>2200</v>
      </c>
      <c r="O25" s="9">
        <f>_xlfn.SUMIFS('ANNEXURE-I'!U$12:U$61,'ANNEXURE-I'!AC$12:AC$61,"&gt;="&amp;'ANNEXURE-III'!B25,'ANNEXURE-I'!AC$12:AC$61,"&lt;="&amp;'ANNEXURE-III'!D25)</f>
        <v>0</v>
      </c>
      <c r="P25" s="9">
        <f t="shared" si="3"/>
        <v>0</v>
      </c>
      <c r="Q25" s="7">
        <v>850</v>
      </c>
      <c r="R25" s="9">
        <f>_xlfn.SUMIFS('ANNEXURE-I'!V$12:V$61,'ANNEXURE-I'!AC$12:AC$61,"&gt;="&amp;'ANNEXURE-III'!B25,'ANNEXURE-I'!AC$12:AC$61,"&lt;="&amp;'ANNEXURE-III'!D25)</f>
        <v>0</v>
      </c>
      <c r="S25" s="9">
        <f t="shared" si="4"/>
        <v>0</v>
      </c>
    </row>
    <row r="26" spans="1:19" ht="13.5" customHeight="1">
      <c r="A26" s="7">
        <v>17</v>
      </c>
      <c r="B26" s="16">
        <v>64201</v>
      </c>
      <c r="C26" s="41" t="s">
        <v>16</v>
      </c>
      <c r="D26" s="18">
        <v>219800</v>
      </c>
      <c r="E26" s="19">
        <v>8300</v>
      </c>
      <c r="F26" s="9">
        <f>_xlfn.SUMIFS('ANNEXURE-I'!R$12:R$61,'ANNEXURE-I'!AC$12:AC$61,"&gt;="&amp;'ANNEXURE-III'!B26,'ANNEXURE-I'!AC$12:AC$61,"&lt;="&amp;'ANNEXURE-III'!D26)</f>
        <v>0</v>
      </c>
      <c r="G26" s="9">
        <f t="shared" si="0"/>
        <v>0</v>
      </c>
      <c r="H26" s="19">
        <v>4300</v>
      </c>
      <c r="I26" s="9">
        <f>_xlfn.SUMIFS('ANNEXURE-I'!S$12:S$61,'ANNEXURE-I'!AC$12:AC$61,"&gt;="&amp;'ANNEXURE-III'!B26,'ANNEXURE-I'!AC$12:AC$61,"&lt;="&amp;'ANNEXURE-III'!D26)</f>
        <v>0</v>
      </c>
      <c r="J26" s="9">
        <f t="shared" si="1"/>
        <v>0</v>
      </c>
      <c r="K26" s="7">
        <v>3200</v>
      </c>
      <c r="L26" s="9">
        <f>_xlfn.SUMIFS('ANNEXURE-I'!T$12:T$61,'ANNEXURE-I'!AC$12:AC$61,"&gt;="&amp;'ANNEXURE-III'!B26,'ANNEXURE-I'!AC$12:AC$61,"&lt;="&amp;'ANNEXURE-III'!D26)</f>
        <v>0</v>
      </c>
      <c r="M26" s="20">
        <f t="shared" si="2"/>
        <v>0</v>
      </c>
      <c r="N26" s="19">
        <v>2200</v>
      </c>
      <c r="O26" s="9">
        <f>_xlfn.SUMIFS('ANNEXURE-I'!U$12:U$61,'ANNEXURE-I'!AC$12:AC$61,"&gt;="&amp;'ANNEXURE-III'!B26,'ANNEXURE-I'!AC$12:AC$61,"&lt;="&amp;'ANNEXURE-III'!D26)</f>
        <v>0</v>
      </c>
      <c r="P26" s="9">
        <f t="shared" si="3"/>
        <v>0</v>
      </c>
      <c r="Q26" s="7">
        <v>850</v>
      </c>
      <c r="R26" s="9">
        <f>_xlfn.SUMIFS('ANNEXURE-I'!V$12:V$61,'ANNEXURE-I'!AC$12:AC$61,"&gt;="&amp;'ANNEXURE-III'!B26,'ANNEXURE-I'!AC$12:AC$61,"&lt;="&amp;'ANNEXURE-III'!D26)</f>
        <v>0</v>
      </c>
      <c r="S26" s="9">
        <f t="shared" si="4"/>
        <v>0</v>
      </c>
    </row>
    <row r="27" spans="1:19" ht="13.5" customHeight="1">
      <c r="A27" s="39"/>
      <c r="B27" s="309" t="s">
        <v>76</v>
      </c>
      <c r="C27" s="309"/>
      <c r="D27" s="309"/>
      <c r="E27" s="39"/>
      <c r="F27" s="10"/>
      <c r="G27" s="9">
        <f t="shared" si="0"/>
        <v>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s="21" customFormat="1" ht="15">
      <c r="A28" s="40"/>
      <c r="B28" s="310" t="s">
        <v>9</v>
      </c>
      <c r="C28" s="310"/>
      <c r="D28" s="310"/>
      <c r="E28" s="40"/>
      <c r="F28" s="40">
        <f aca="true" t="shared" si="5" ref="F28:S28">SUM(F10:F26)</f>
        <v>0</v>
      </c>
      <c r="G28" s="40">
        <f t="shared" si="5"/>
        <v>0</v>
      </c>
      <c r="H28" s="40"/>
      <c r="I28" s="40">
        <f t="shared" si="5"/>
        <v>0</v>
      </c>
      <c r="J28" s="40">
        <f t="shared" si="5"/>
        <v>0</v>
      </c>
      <c r="K28" s="40"/>
      <c r="L28" s="40">
        <f t="shared" si="5"/>
        <v>0</v>
      </c>
      <c r="M28" s="40">
        <f t="shared" si="5"/>
        <v>0</v>
      </c>
      <c r="N28" s="40"/>
      <c r="O28" s="40">
        <f t="shared" si="5"/>
        <v>0</v>
      </c>
      <c r="P28" s="40">
        <f t="shared" si="5"/>
        <v>0</v>
      </c>
      <c r="Q28" s="40"/>
      <c r="R28" s="40">
        <f t="shared" si="5"/>
        <v>0</v>
      </c>
      <c r="S28" s="40">
        <f t="shared" si="5"/>
        <v>0</v>
      </c>
    </row>
    <row r="29" spans="1:19" ht="13.5" customHeight="1">
      <c r="A29" s="11"/>
      <c r="B29" s="311" t="s">
        <v>77</v>
      </c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11"/>
      <c r="Q29" s="11"/>
      <c r="R29" s="11"/>
      <c r="S29" s="11"/>
    </row>
    <row r="30" spans="1:19" ht="7.5" customHeight="1">
      <c r="A30" s="11"/>
      <c r="B30" s="321" t="s">
        <v>89</v>
      </c>
      <c r="C30" s="321"/>
      <c r="D30" s="321"/>
      <c r="E30" s="321"/>
      <c r="F30" s="321"/>
      <c r="G30" s="321"/>
      <c r="H30" s="329">
        <f>SUM(F28+I28+L28+O28+R28)</f>
        <v>0</v>
      </c>
      <c r="I30" s="317"/>
      <c r="J30" s="330"/>
      <c r="K30" s="321" t="s">
        <v>167</v>
      </c>
      <c r="L30" s="321"/>
      <c r="M30" s="321"/>
      <c r="N30" s="321"/>
      <c r="O30" s="329">
        <f>G28+J28+M28+P28+S28</f>
        <v>0</v>
      </c>
      <c r="P30" s="317"/>
      <c r="Q30" s="317"/>
      <c r="R30" s="317"/>
      <c r="S30" s="330"/>
    </row>
    <row r="31" spans="1:19" ht="6" customHeight="1">
      <c r="A31" s="12"/>
      <c r="B31" s="321"/>
      <c r="C31" s="321"/>
      <c r="D31" s="321"/>
      <c r="E31" s="321"/>
      <c r="F31" s="321"/>
      <c r="G31" s="321"/>
      <c r="H31" s="331"/>
      <c r="I31" s="332"/>
      <c r="J31" s="333"/>
      <c r="K31" s="321"/>
      <c r="L31" s="321"/>
      <c r="M31" s="321"/>
      <c r="N31" s="321"/>
      <c r="O31" s="331"/>
      <c r="P31" s="332"/>
      <c r="Q31" s="332"/>
      <c r="R31" s="332"/>
      <c r="S31" s="333"/>
    </row>
    <row r="32" ht="2.25" customHeight="1"/>
    <row r="33" spans="1:19" ht="15">
      <c r="A33" s="334" t="s">
        <v>79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</row>
    <row r="34" spans="1:19" ht="15">
      <c r="A34" s="328" t="s">
        <v>199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</row>
    <row r="35" spans="1:19" ht="15">
      <c r="A35" s="318" t="s">
        <v>0</v>
      </c>
      <c r="B35" s="318"/>
      <c r="C35" s="318"/>
      <c r="D35" s="318"/>
      <c r="E35" s="318"/>
      <c r="F35" s="106">
        <f>F4</f>
        <v>43</v>
      </c>
      <c r="G35" s="106" t="str">
        <f>F5</f>
        <v>03</v>
      </c>
      <c r="H35" s="318" t="str">
        <f>'ANNEXURE-I'!G4</f>
        <v>41010291 / SCHOOL EDUCATION</v>
      </c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</row>
    <row r="36" spans="1:19" ht="15">
      <c r="A36" s="318" t="s">
        <v>208</v>
      </c>
      <c r="B36" s="318"/>
      <c r="C36" s="318"/>
      <c r="D36" s="318"/>
      <c r="E36" s="318"/>
      <c r="F36" s="318"/>
      <c r="G36" s="13"/>
      <c r="H36" s="318" t="str">
        <f>H7</f>
        <v>2202-02-109 AB</v>
      </c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</row>
    <row r="37" spans="1:19" s="89" customFormat="1" ht="45" customHeight="1">
      <c r="A37" s="97" t="s">
        <v>80</v>
      </c>
      <c r="B37" s="321" t="s">
        <v>81</v>
      </c>
      <c r="C37" s="321"/>
      <c r="D37" s="321"/>
      <c r="E37" s="322" t="s">
        <v>82</v>
      </c>
      <c r="F37" s="323"/>
      <c r="G37" s="324"/>
      <c r="H37" s="97" t="s">
        <v>44</v>
      </c>
      <c r="I37" s="321" t="s">
        <v>200</v>
      </c>
      <c r="J37" s="321"/>
      <c r="K37" s="322" t="s">
        <v>168</v>
      </c>
      <c r="L37" s="323"/>
      <c r="M37" s="324"/>
      <c r="N37" s="321" t="s">
        <v>44</v>
      </c>
      <c r="O37" s="321"/>
      <c r="P37" s="322" t="s">
        <v>200</v>
      </c>
      <c r="Q37" s="324"/>
      <c r="R37" s="321" t="s">
        <v>78</v>
      </c>
      <c r="S37" s="321"/>
    </row>
    <row r="38" spans="1:19" s="46" customFormat="1" ht="15">
      <c r="A38" s="98">
        <v>1</v>
      </c>
      <c r="B38" s="319">
        <v>2</v>
      </c>
      <c r="C38" s="320"/>
      <c r="D38" s="320"/>
      <c r="E38" s="325">
        <v>3</v>
      </c>
      <c r="F38" s="326"/>
      <c r="G38" s="327"/>
      <c r="H38" s="99">
        <v>4</v>
      </c>
      <c r="I38" s="315">
        <v>5</v>
      </c>
      <c r="J38" s="315"/>
      <c r="K38" s="325">
        <v>6</v>
      </c>
      <c r="L38" s="326"/>
      <c r="M38" s="327"/>
      <c r="N38" s="315">
        <v>7</v>
      </c>
      <c r="O38" s="315"/>
      <c r="P38" s="325">
        <v>8</v>
      </c>
      <c r="Q38" s="327"/>
      <c r="R38" s="315">
        <v>9</v>
      </c>
      <c r="S38" s="315"/>
    </row>
    <row r="39" spans="1:19" ht="15">
      <c r="A39" s="14">
        <v>1</v>
      </c>
      <c r="B39" s="14">
        <v>4100</v>
      </c>
      <c r="C39" s="14" t="s">
        <v>16</v>
      </c>
      <c r="D39" s="14">
        <v>20600</v>
      </c>
      <c r="E39" s="322">
        <v>360</v>
      </c>
      <c r="F39" s="323"/>
      <c r="G39" s="324"/>
      <c r="H39" s="12">
        <f>_xlfn.SUMIFS('ANNEXURE-I'!X$12:X$61,'ANNEXURE-I'!AC$12:AC$61,"&gt;="&amp;'ANNEXURE-III'!B39,'ANNEXURE-I'!AC$12:AC$61,"&lt;="&amp;'ANNEXURE-III'!D39)</f>
        <v>0</v>
      </c>
      <c r="I39" s="316">
        <f>IF(H39=0,0,(E39*H39*12))</f>
        <v>0</v>
      </c>
      <c r="J39" s="316"/>
      <c r="K39" s="335">
        <v>180</v>
      </c>
      <c r="L39" s="336"/>
      <c r="M39" s="337"/>
      <c r="N39" s="316">
        <f>_xlfn.SUMIFS('ANNEXURE-I'!Y$12:Y$61,'ANNEXURE-I'!AC$12:AC$61,"&gt;="&amp;'ANNEXURE-III'!B39,'ANNEXURE-I'!AC$12:AC$61,"&lt;="&amp;'ANNEXURE-III'!D39)</f>
        <v>0</v>
      </c>
      <c r="O39" s="316"/>
      <c r="P39" s="335">
        <f>IF(N39=0,0,(N39*K39*12))</f>
        <v>0</v>
      </c>
      <c r="Q39" s="337"/>
      <c r="R39" s="316">
        <f>I39+P39</f>
        <v>0</v>
      </c>
      <c r="S39" s="316"/>
    </row>
    <row r="40" spans="1:19" ht="15">
      <c r="A40" s="14">
        <v>2</v>
      </c>
      <c r="B40" s="14">
        <v>20601</v>
      </c>
      <c r="C40" s="14" t="s">
        <v>16</v>
      </c>
      <c r="D40" s="14">
        <v>30800</v>
      </c>
      <c r="E40" s="322">
        <v>500</v>
      </c>
      <c r="F40" s="323"/>
      <c r="G40" s="324"/>
      <c r="H40" s="12">
        <f>_xlfn.SUMIFS('ANNEXURE-I'!X$12:X$61,'ANNEXURE-I'!AC$12:AC$61,"&gt;="&amp;'ANNEXURE-III'!B40,'ANNEXURE-I'!AC$12:AC$61,"&lt;="&amp;'ANNEXURE-III'!D40)</f>
        <v>0</v>
      </c>
      <c r="I40" s="316">
        <f>IF(H40=0,0,(E40*H40*12))</f>
        <v>0</v>
      </c>
      <c r="J40" s="316"/>
      <c r="K40" s="335">
        <v>260</v>
      </c>
      <c r="L40" s="336"/>
      <c r="M40" s="337"/>
      <c r="N40" s="316">
        <f>_xlfn.SUMIFS('ANNEXURE-I'!Y$12:Y$61,'ANNEXURE-I'!AC$12:AC$61,"&gt;="&amp;'ANNEXURE-III'!B40,'ANNEXURE-I'!AC$12:AC$61,"&lt;="&amp;'ANNEXURE-III'!D40)</f>
        <v>0</v>
      </c>
      <c r="O40" s="316"/>
      <c r="P40" s="335">
        <f>IF(N40=0,0,(N40*K40*12))</f>
        <v>0</v>
      </c>
      <c r="Q40" s="337"/>
      <c r="R40" s="316">
        <f>I40+P40</f>
        <v>0</v>
      </c>
      <c r="S40" s="316"/>
    </row>
    <row r="41" spans="1:19" ht="15">
      <c r="A41" s="14">
        <v>3</v>
      </c>
      <c r="B41" s="14">
        <v>30801</v>
      </c>
      <c r="C41" s="14" t="s">
        <v>16</v>
      </c>
      <c r="D41" s="14">
        <v>41100</v>
      </c>
      <c r="E41" s="322">
        <v>800</v>
      </c>
      <c r="F41" s="323"/>
      <c r="G41" s="324"/>
      <c r="H41" s="12">
        <f>_xlfn.SUMIFS('ANNEXURE-I'!X$12:X$61,'ANNEXURE-I'!AC$12:AC$61,"&gt;="&amp;'ANNEXURE-III'!B41,'ANNEXURE-I'!AC$12:AC$61,"&lt;="&amp;'ANNEXURE-III'!D41)</f>
        <v>0</v>
      </c>
      <c r="I41" s="316">
        <f>IF(H41=0,0,(E41*H41*12))</f>
        <v>0</v>
      </c>
      <c r="J41" s="316"/>
      <c r="K41" s="335">
        <v>400</v>
      </c>
      <c r="L41" s="336"/>
      <c r="M41" s="337"/>
      <c r="N41" s="316">
        <f>_xlfn.SUMIFS('ANNEXURE-I'!Y$12:Y$61,'ANNEXURE-I'!AC$12:AC$61,"&gt;="&amp;'ANNEXURE-III'!B41,'ANNEXURE-I'!AC$12:AC$61,"&lt;="&amp;'ANNEXURE-III'!D41)</f>
        <v>0</v>
      </c>
      <c r="O41" s="316"/>
      <c r="P41" s="335">
        <f>IF(N41=0,0,(N41*K41*12))</f>
        <v>0</v>
      </c>
      <c r="Q41" s="337"/>
      <c r="R41" s="316">
        <f>I41+P41</f>
        <v>0</v>
      </c>
      <c r="S41" s="316"/>
    </row>
    <row r="42" spans="1:19" ht="15">
      <c r="A42" s="14">
        <v>4</v>
      </c>
      <c r="B42" s="14">
        <v>41101</v>
      </c>
      <c r="C42" s="14" t="s">
        <v>16</v>
      </c>
      <c r="D42" s="14">
        <v>219800</v>
      </c>
      <c r="E42" s="322">
        <v>1200</v>
      </c>
      <c r="F42" s="323"/>
      <c r="G42" s="324"/>
      <c r="H42" s="12">
        <f>_xlfn.SUMIFS('ANNEXURE-I'!X$12:X$61,'ANNEXURE-I'!AC$12:AC$61,"&gt;="&amp;'ANNEXURE-III'!B42,'ANNEXURE-I'!AC$12:AC$61,"&lt;="&amp;'ANNEXURE-III'!D42)</f>
        <v>0</v>
      </c>
      <c r="I42" s="316">
        <f>IF(H42=0,0,(E42*H42*12))</f>
        <v>0</v>
      </c>
      <c r="J42" s="316"/>
      <c r="K42" s="335">
        <v>720</v>
      </c>
      <c r="L42" s="336"/>
      <c r="M42" s="337"/>
      <c r="N42" s="316">
        <f>_xlfn.SUMIFS('ANNEXURE-I'!Y$12:Y$61,'ANNEXURE-I'!AC$12:AC$61,"&gt;="&amp;'ANNEXURE-III'!B42,'ANNEXURE-I'!AC$12:AC$61,"&lt;="&amp;'ANNEXURE-III'!D42)</f>
        <v>0</v>
      </c>
      <c r="O42" s="316"/>
      <c r="P42" s="335">
        <f>IF(N42=0,0,(N42*K42*12))</f>
        <v>0</v>
      </c>
      <c r="Q42" s="337"/>
      <c r="R42" s="316">
        <f>I42+P42</f>
        <v>0</v>
      </c>
      <c r="S42" s="316"/>
    </row>
    <row r="43" spans="1:19" s="4" customFormat="1" ht="15">
      <c r="A43" s="15"/>
      <c r="B43" s="338" t="s">
        <v>9</v>
      </c>
      <c r="C43" s="339"/>
      <c r="D43" s="340"/>
      <c r="E43" s="341"/>
      <c r="F43" s="341"/>
      <c r="G43" s="341"/>
      <c r="H43" s="107">
        <f>SUM(H39:H42)</f>
        <v>0</v>
      </c>
      <c r="I43" s="342">
        <f>SUM(I39:I42)</f>
        <v>0</v>
      </c>
      <c r="J43" s="343"/>
      <c r="K43" s="335"/>
      <c r="L43" s="336"/>
      <c r="M43" s="337"/>
      <c r="N43" s="342">
        <f>SUM(N39:N42)</f>
        <v>0</v>
      </c>
      <c r="O43" s="343"/>
      <c r="P43" s="342">
        <f>SUM(P39:P42)</f>
        <v>0</v>
      </c>
      <c r="Q43" s="343"/>
      <c r="R43" s="342">
        <f>SUM(R39:R42)</f>
        <v>0</v>
      </c>
      <c r="S43" s="343"/>
    </row>
    <row r="44" spans="1:17" s="4" customFormat="1" ht="35.25" customHeight="1">
      <c r="A44" s="80"/>
      <c r="B44" s="81"/>
      <c r="C44" s="81"/>
      <c r="D44" s="81"/>
      <c r="E44" s="81"/>
      <c r="F44" s="81"/>
      <c r="G44" s="80"/>
      <c r="H44" s="81"/>
      <c r="I44" s="81"/>
      <c r="J44" s="81"/>
      <c r="K44" s="81"/>
      <c r="L44" s="81"/>
      <c r="M44" s="317"/>
      <c r="N44" s="317"/>
      <c r="O44" s="317"/>
      <c r="P44" s="317"/>
      <c r="Q44" s="317"/>
    </row>
  </sheetData>
  <sheetProtection password="8D0A" sheet="1" objects="1" scenarios="1" selectLockedCells="1"/>
  <mergeCells count="72">
    <mergeCell ref="R42:S42"/>
    <mergeCell ref="B43:D43"/>
    <mergeCell ref="E43:G43"/>
    <mergeCell ref="I43:J43"/>
    <mergeCell ref="K43:M43"/>
    <mergeCell ref="N43:O43"/>
    <mergeCell ref="P43:Q43"/>
    <mergeCell ref="R43:S43"/>
    <mergeCell ref="E42:G42"/>
    <mergeCell ref="I42:J42"/>
    <mergeCell ref="K42:M42"/>
    <mergeCell ref="N42:O42"/>
    <mergeCell ref="P42:Q42"/>
    <mergeCell ref="R40:S40"/>
    <mergeCell ref="E41:G41"/>
    <mergeCell ref="I41:J41"/>
    <mergeCell ref="K41:M41"/>
    <mergeCell ref="N41:O41"/>
    <mergeCell ref="P41:Q41"/>
    <mergeCell ref="R41:S41"/>
    <mergeCell ref="E40:G40"/>
    <mergeCell ref="I40:J40"/>
    <mergeCell ref="K40:M40"/>
    <mergeCell ref="N40:O40"/>
    <mergeCell ref="P40:Q40"/>
    <mergeCell ref="I38:J38"/>
    <mergeCell ref="K38:M38"/>
    <mergeCell ref="N38:O38"/>
    <mergeCell ref="P38:Q38"/>
    <mergeCell ref="E39:G39"/>
    <mergeCell ref="I39:J39"/>
    <mergeCell ref="K39:M39"/>
    <mergeCell ref="N39:O39"/>
    <mergeCell ref="P39:Q39"/>
    <mergeCell ref="A34:S34"/>
    <mergeCell ref="B30:G31"/>
    <mergeCell ref="H30:J31"/>
    <mergeCell ref="K30:N31"/>
    <mergeCell ref="O30:S31"/>
    <mergeCell ref="A33:S33"/>
    <mergeCell ref="R38:S38"/>
    <mergeCell ref="R39:S39"/>
    <mergeCell ref="M44:Q44"/>
    <mergeCell ref="A35:E35"/>
    <mergeCell ref="A36:F36"/>
    <mergeCell ref="B38:D38"/>
    <mergeCell ref="B37:D37"/>
    <mergeCell ref="H35:S35"/>
    <mergeCell ref="H36:S36"/>
    <mergeCell ref="E37:G37"/>
    <mergeCell ref="I37:J37"/>
    <mergeCell ref="K37:M37"/>
    <mergeCell ref="N37:O37"/>
    <mergeCell ref="P37:Q37"/>
    <mergeCell ref="R37:S37"/>
    <mergeCell ref="E38:G38"/>
    <mergeCell ref="B27:D27"/>
    <mergeCell ref="B28:D28"/>
    <mergeCell ref="B29:O29"/>
    <mergeCell ref="A6:G6"/>
    <mergeCell ref="H6:S6"/>
    <mergeCell ref="A7:G7"/>
    <mergeCell ref="H7:S7"/>
    <mergeCell ref="A1:K1"/>
    <mergeCell ref="H4:S5"/>
    <mergeCell ref="B8:D8"/>
    <mergeCell ref="A5:E5"/>
    <mergeCell ref="A4:E4"/>
    <mergeCell ref="F4:G4"/>
    <mergeCell ref="F5:G5"/>
    <mergeCell ref="A3:S3"/>
    <mergeCell ref="A2:S2"/>
  </mergeCells>
  <printOptions horizontalCentered="1" verticalCentered="1"/>
  <pageMargins left="0.7" right="0.45" top="0.25" bottom="0.25" header="0.05" footer="0.05"/>
  <pageSetup horizontalDpi="300" verticalDpi="3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K35"/>
  <sheetViews>
    <sheetView showZeros="0"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4.00390625" style="0" customWidth="1"/>
    <col min="4" max="4" width="15.421875" style="0" customWidth="1"/>
    <col min="5" max="5" width="8.140625" style="0" customWidth="1"/>
    <col min="6" max="6" width="8.00390625" style="0" customWidth="1"/>
    <col min="7" max="7" width="12.7109375" style="0" customWidth="1"/>
    <col min="9" max="9" width="16.421875" style="0" customWidth="1"/>
    <col min="10" max="11" width="9.140625" style="0" hidden="1" customWidth="1"/>
    <col min="13" max="13" width="8.8515625" style="0" customWidth="1"/>
  </cols>
  <sheetData>
    <row r="2" spans="1:9" ht="15.75">
      <c r="A2" s="228" t="str">
        <f>'ANNEXURE-I'!A3:AA3</f>
        <v>NUMBER STATEMENT:</v>
      </c>
      <c r="B2" s="229"/>
      <c r="C2" s="229"/>
      <c r="D2" s="229"/>
      <c r="E2" s="229"/>
      <c r="F2" s="135">
        <f>'ANNEXURE-I'!N3</f>
        <v>2025</v>
      </c>
      <c r="G2" s="135" t="str">
        <f>'ANNEXURE-I'!O3</f>
        <v>- 2026</v>
      </c>
      <c r="H2" s="135"/>
      <c r="I2" s="136"/>
    </row>
    <row r="3" spans="1:9" ht="15.75">
      <c r="A3" s="366" t="s">
        <v>130</v>
      </c>
      <c r="B3" s="367"/>
      <c r="C3" s="367"/>
      <c r="D3" s="367"/>
      <c r="E3" s="367"/>
      <c r="F3" s="367"/>
      <c r="G3" s="367"/>
      <c r="H3" s="367"/>
      <c r="I3" s="368"/>
    </row>
    <row r="4" spans="1:9" ht="15.75">
      <c r="A4" s="369" t="s">
        <v>96</v>
      </c>
      <c r="B4" s="296"/>
      <c r="C4" s="296"/>
      <c r="D4" s="296"/>
      <c r="E4" s="296"/>
      <c r="F4" s="296"/>
      <c r="G4" s="296"/>
      <c r="H4" s="296"/>
      <c r="I4" s="370"/>
    </row>
    <row r="5" spans="1:9" s="28" customFormat="1" ht="19.5" customHeight="1">
      <c r="A5" s="362" t="s">
        <v>0</v>
      </c>
      <c r="B5" s="363"/>
      <c r="C5" s="363"/>
      <c r="D5" s="259">
        <f>'ANNEXURE-II'!E5</f>
        <v>43</v>
      </c>
      <c r="E5" s="260"/>
      <c r="F5" s="356" t="str">
        <f>'ANNEXURE-III'!H4</f>
        <v>41010291 / SCHOOL EDUCATION</v>
      </c>
      <c r="G5" s="357"/>
      <c r="H5" s="357"/>
      <c r="I5" s="358"/>
    </row>
    <row r="6" spans="1:9" s="28" customFormat="1" ht="19.5" customHeight="1">
      <c r="A6" s="362" t="s">
        <v>1</v>
      </c>
      <c r="B6" s="363"/>
      <c r="C6" s="363"/>
      <c r="D6" s="259" t="str">
        <f>'ANNEXURE-II'!E6</f>
        <v>03</v>
      </c>
      <c r="E6" s="260"/>
      <c r="F6" s="359"/>
      <c r="G6" s="360"/>
      <c r="H6" s="360"/>
      <c r="I6" s="361"/>
    </row>
    <row r="7" spans="1:9" s="28" customFormat="1" ht="32.25" customHeight="1">
      <c r="A7" s="364" t="str">
        <f>'ANNEXURE-I'!A6:F6</f>
        <v>IFHRMS CODE / SUB-ORDINATE OFFICE NAME &amp; PLACE</v>
      </c>
      <c r="B7" s="288"/>
      <c r="C7" s="288"/>
      <c r="D7" s="288"/>
      <c r="E7" s="289"/>
      <c r="F7" s="354">
        <f>'ANNEXURE-I'!G6</f>
        <v>0</v>
      </c>
      <c r="G7" s="352"/>
      <c r="H7" s="352"/>
      <c r="I7" s="355"/>
    </row>
    <row r="8" spans="1:9" s="28" customFormat="1" ht="19.5" customHeight="1">
      <c r="A8" s="351" t="str">
        <f>'ANNEXURE-I'!A7:F7</f>
        <v>HEAD OF ACCOUNT</v>
      </c>
      <c r="B8" s="352"/>
      <c r="C8" s="352"/>
      <c r="D8" s="352"/>
      <c r="E8" s="353"/>
      <c r="F8" s="354" t="str">
        <f>'ANNEXURE-III'!H7</f>
        <v>2202-02-109 AB</v>
      </c>
      <c r="G8" s="352"/>
      <c r="H8" s="352"/>
      <c r="I8" s="355"/>
    </row>
    <row r="9" spans="1:9" s="47" customFormat="1" ht="18.75" customHeight="1">
      <c r="A9" s="48" t="s">
        <v>83</v>
      </c>
      <c r="B9" s="344" t="s">
        <v>84</v>
      </c>
      <c r="C9" s="345"/>
      <c r="D9" s="346"/>
      <c r="E9" s="49" t="s">
        <v>85</v>
      </c>
      <c r="F9" s="49" t="s">
        <v>86</v>
      </c>
      <c r="G9" s="49" t="s">
        <v>87</v>
      </c>
      <c r="H9" s="347" t="s">
        <v>88</v>
      </c>
      <c r="I9" s="348"/>
    </row>
    <row r="10" spans="1:9" ht="18" customHeight="1">
      <c r="A10" s="31">
        <v>1</v>
      </c>
      <c r="B10" s="306" t="s">
        <v>227</v>
      </c>
      <c r="C10" s="306"/>
      <c r="D10" s="306"/>
      <c r="E10" s="26">
        <v>100</v>
      </c>
      <c r="F10" s="114"/>
      <c r="G10" s="32">
        <f aca="true" t="shared" si="0" ref="G10:G21">E10*F10*12</f>
        <v>0</v>
      </c>
      <c r="H10" s="349"/>
      <c r="I10" s="350"/>
    </row>
    <row r="11" spans="1:9" ht="18" customHeight="1">
      <c r="A11" s="31">
        <v>2</v>
      </c>
      <c r="B11" s="306" t="s">
        <v>228</v>
      </c>
      <c r="C11" s="306"/>
      <c r="D11" s="306"/>
      <c r="E11" s="26">
        <v>250</v>
      </c>
      <c r="F11" s="114"/>
      <c r="G11" s="32">
        <f t="shared" si="0"/>
        <v>0</v>
      </c>
      <c r="H11" s="349"/>
      <c r="I11" s="350"/>
    </row>
    <row r="12" spans="1:9" ht="18" customHeight="1">
      <c r="A12" s="31">
        <v>3</v>
      </c>
      <c r="B12" s="306" t="s">
        <v>229</v>
      </c>
      <c r="C12" s="306"/>
      <c r="D12" s="306"/>
      <c r="E12" s="26">
        <v>500</v>
      </c>
      <c r="F12" s="114"/>
      <c r="G12" s="32">
        <f t="shared" si="0"/>
        <v>0</v>
      </c>
      <c r="H12" s="349"/>
      <c r="I12" s="350"/>
    </row>
    <row r="13" spans="1:11" ht="27" customHeight="1">
      <c r="A13" s="31">
        <v>4</v>
      </c>
      <c r="B13" s="376" t="s">
        <v>91</v>
      </c>
      <c r="C13" s="377"/>
      <c r="D13" s="378"/>
      <c r="E13" s="27">
        <v>500</v>
      </c>
      <c r="F13" s="114"/>
      <c r="G13" s="33">
        <f t="shared" si="0"/>
        <v>0</v>
      </c>
      <c r="H13" s="379"/>
      <c r="I13" s="380"/>
      <c r="K13" t="s">
        <v>47</v>
      </c>
    </row>
    <row r="14" spans="1:11" ht="16.5" customHeight="1">
      <c r="A14" s="31">
        <v>5</v>
      </c>
      <c r="B14" s="376" t="s">
        <v>92</v>
      </c>
      <c r="C14" s="377"/>
      <c r="D14" s="378"/>
      <c r="E14" s="27">
        <v>500</v>
      </c>
      <c r="F14" s="114"/>
      <c r="G14" s="32">
        <f t="shared" si="0"/>
        <v>0</v>
      </c>
      <c r="H14" s="349"/>
      <c r="I14" s="350"/>
      <c r="K14" s="59" t="s">
        <v>48</v>
      </c>
    </row>
    <row r="15" spans="1:9" ht="18" customHeight="1">
      <c r="A15" s="31">
        <v>6</v>
      </c>
      <c r="B15" s="306" t="s">
        <v>226</v>
      </c>
      <c r="C15" s="306"/>
      <c r="D15" s="306"/>
      <c r="E15" s="26">
        <v>1500</v>
      </c>
      <c r="F15" s="114"/>
      <c r="G15" s="32">
        <f t="shared" si="0"/>
        <v>0</v>
      </c>
      <c r="H15" s="349"/>
      <c r="I15" s="350"/>
    </row>
    <row r="16" spans="1:9" ht="18" customHeight="1">
      <c r="A16" s="31">
        <v>7</v>
      </c>
      <c r="B16" s="306" t="s">
        <v>225</v>
      </c>
      <c r="C16" s="306"/>
      <c r="D16" s="306"/>
      <c r="E16" s="26">
        <v>100</v>
      </c>
      <c r="F16" s="114"/>
      <c r="G16" s="32">
        <f t="shared" si="0"/>
        <v>0</v>
      </c>
      <c r="H16" s="349"/>
      <c r="I16" s="350"/>
    </row>
    <row r="17" spans="1:9" ht="18" customHeight="1">
      <c r="A17" s="31">
        <v>8</v>
      </c>
      <c r="B17" s="306" t="s">
        <v>169</v>
      </c>
      <c r="C17" s="306"/>
      <c r="D17" s="306"/>
      <c r="E17" s="26">
        <v>2500</v>
      </c>
      <c r="F17" s="114"/>
      <c r="G17" s="32">
        <f t="shared" si="0"/>
        <v>0</v>
      </c>
      <c r="H17" s="349"/>
      <c r="I17" s="350"/>
    </row>
    <row r="18" spans="1:9" ht="18" customHeight="1">
      <c r="A18" s="31">
        <v>9</v>
      </c>
      <c r="B18" s="306" t="s">
        <v>93</v>
      </c>
      <c r="C18" s="306"/>
      <c r="D18" s="306"/>
      <c r="E18" s="26">
        <v>200</v>
      </c>
      <c r="F18" s="114"/>
      <c r="G18" s="32">
        <f t="shared" si="0"/>
        <v>0</v>
      </c>
      <c r="H18" s="349"/>
      <c r="I18" s="350"/>
    </row>
    <row r="19" spans="1:9" ht="18" customHeight="1">
      <c r="A19" s="31">
        <v>10</v>
      </c>
      <c r="B19" s="306" t="s">
        <v>94</v>
      </c>
      <c r="C19" s="306"/>
      <c r="D19" s="306"/>
      <c r="E19" s="26">
        <v>1500</v>
      </c>
      <c r="F19" s="114"/>
      <c r="G19" s="32">
        <f t="shared" si="0"/>
        <v>0</v>
      </c>
      <c r="H19" s="349"/>
      <c r="I19" s="350"/>
    </row>
    <row r="20" spans="1:9" ht="18" customHeight="1">
      <c r="A20" s="31">
        <v>11</v>
      </c>
      <c r="B20" s="306" t="s">
        <v>94</v>
      </c>
      <c r="C20" s="306"/>
      <c r="D20" s="306"/>
      <c r="E20" s="26">
        <v>3000</v>
      </c>
      <c r="F20" s="114"/>
      <c r="G20" s="32">
        <f t="shared" si="0"/>
        <v>0</v>
      </c>
      <c r="H20" s="349"/>
      <c r="I20" s="350"/>
    </row>
    <row r="21" spans="1:9" ht="18" customHeight="1">
      <c r="A21" s="31">
        <v>12</v>
      </c>
      <c r="B21" s="306" t="s">
        <v>94</v>
      </c>
      <c r="C21" s="306"/>
      <c r="D21" s="306"/>
      <c r="E21" s="26">
        <v>6000</v>
      </c>
      <c r="F21" s="114"/>
      <c r="G21" s="32">
        <f t="shared" si="0"/>
        <v>0</v>
      </c>
      <c r="H21" s="349"/>
      <c r="I21" s="350"/>
    </row>
    <row r="22" spans="1:9" ht="18" customHeight="1">
      <c r="A22" s="31">
        <v>13</v>
      </c>
      <c r="B22" s="306" t="s">
        <v>95</v>
      </c>
      <c r="C22" s="306"/>
      <c r="D22" s="306"/>
      <c r="E22" s="26">
        <v>1200</v>
      </c>
      <c r="F22" s="114"/>
      <c r="G22" s="32">
        <f>E22*F22*4</f>
        <v>0</v>
      </c>
      <c r="H22" s="349"/>
      <c r="I22" s="350"/>
    </row>
    <row r="23" spans="1:9" ht="18" customHeight="1">
      <c r="A23" s="31">
        <v>14</v>
      </c>
      <c r="B23" s="306" t="s">
        <v>95</v>
      </c>
      <c r="C23" s="306"/>
      <c r="D23" s="306"/>
      <c r="E23" s="26">
        <v>1500</v>
      </c>
      <c r="F23" s="114"/>
      <c r="G23" s="32">
        <f>E23*F23*4</f>
        <v>0</v>
      </c>
      <c r="H23" s="349"/>
      <c r="I23" s="350"/>
    </row>
    <row r="24" spans="1:9" s="28" customFormat="1" ht="18" customHeight="1" thickBot="1">
      <c r="A24" s="29"/>
      <c r="B24" s="374" t="s">
        <v>56</v>
      </c>
      <c r="C24" s="374"/>
      <c r="D24" s="374"/>
      <c r="E24" s="30"/>
      <c r="F24" s="115">
        <f>SUM(F10:F23)</f>
        <v>0</v>
      </c>
      <c r="G24" s="30">
        <f>SUM(G10:G23)</f>
        <v>0</v>
      </c>
      <c r="H24" s="372"/>
      <c r="I24" s="373"/>
    </row>
    <row r="25" spans="1:9" s="2" customFormat="1" ht="22.5" customHeight="1">
      <c r="A25" s="24"/>
      <c r="B25" s="23"/>
      <c r="C25" s="23"/>
      <c r="D25" s="23"/>
      <c r="E25" s="24"/>
      <c r="F25" s="24"/>
      <c r="G25" s="24"/>
      <c r="H25" s="25"/>
      <c r="I25" s="25"/>
    </row>
    <row r="26" spans="1:9" s="2" customFormat="1" ht="25.5" customHeight="1">
      <c r="A26" s="375" t="s">
        <v>131</v>
      </c>
      <c r="B26" s="375"/>
      <c r="C26" s="375"/>
      <c r="D26" s="375"/>
      <c r="E26" s="375"/>
      <c r="F26" s="375"/>
      <c r="G26" s="375"/>
      <c r="H26" s="375"/>
      <c r="I26" s="375"/>
    </row>
    <row r="27" spans="1:9" ht="37.5" customHeight="1">
      <c r="A27" s="82" t="s">
        <v>46</v>
      </c>
      <c r="B27" s="371" t="s">
        <v>71</v>
      </c>
      <c r="C27" s="371"/>
      <c r="D27" s="371"/>
      <c r="E27" s="371" t="s">
        <v>90</v>
      </c>
      <c r="F27" s="371"/>
      <c r="G27" s="371" t="s">
        <v>44</v>
      </c>
      <c r="H27" s="371"/>
      <c r="I27" s="83" t="s">
        <v>97</v>
      </c>
    </row>
    <row r="28" spans="1:10" ht="23.25" customHeight="1">
      <c r="A28" s="34">
        <v>1</v>
      </c>
      <c r="B28" s="306" t="s">
        <v>98</v>
      </c>
      <c r="C28" s="306"/>
      <c r="D28" s="306"/>
      <c r="E28" s="218">
        <v>3000</v>
      </c>
      <c r="F28" s="218"/>
      <c r="G28" s="365">
        <f>_xlfn.SUMIFS('ANNEXURE-I'!N$12:N$61,'ANNEXURE-I'!D$12:D$61,"&lt;="&amp;'ANNEXURE-IV'!J$28,'ANNEXURE-I'!D$12:D$61,"&gt;"&amp;J$29)</f>
        <v>0</v>
      </c>
      <c r="H28" s="365"/>
      <c r="I28" s="35">
        <f>E28*G28</f>
        <v>0</v>
      </c>
      <c r="J28">
        <v>35400</v>
      </c>
    </row>
    <row r="29" spans="1:10" ht="23.25" customHeight="1">
      <c r="A29" s="34">
        <v>2</v>
      </c>
      <c r="B29" s="312" t="s">
        <v>99</v>
      </c>
      <c r="C29" s="313"/>
      <c r="D29" s="314"/>
      <c r="E29" s="218">
        <v>1000</v>
      </c>
      <c r="F29" s="218"/>
      <c r="G29" s="365">
        <f>SUMIF('ANNEXURE-I'!D$12:D$61,"&lt;="&amp;'ANNEXURE-IV'!J$29,'ANNEXURE-I'!N$12:N$61)</f>
        <v>0</v>
      </c>
      <c r="H29" s="365"/>
      <c r="I29" s="35">
        <f>E29*G29</f>
        <v>0</v>
      </c>
      <c r="J29">
        <v>4100</v>
      </c>
    </row>
    <row r="30" spans="1:9" ht="23.25" customHeight="1" thickBot="1">
      <c r="A30" s="36"/>
      <c r="B30" s="383" t="s">
        <v>56</v>
      </c>
      <c r="C30" s="383"/>
      <c r="D30" s="383"/>
      <c r="E30" s="384"/>
      <c r="F30" s="385"/>
      <c r="G30" s="384">
        <f>SUM(G28:H29)</f>
        <v>0</v>
      </c>
      <c r="H30" s="385"/>
      <c r="I30" s="37">
        <f>SUM(I28:I29)</f>
        <v>0</v>
      </c>
    </row>
    <row r="31" spans="2:9" s="2" customFormat="1" ht="35.25" customHeight="1" thickBot="1">
      <c r="B31" s="25"/>
      <c r="C31" s="25"/>
      <c r="D31" s="25"/>
      <c r="E31" s="5"/>
      <c r="F31" s="5"/>
      <c r="G31" s="5"/>
      <c r="H31" s="5"/>
      <c r="I31" s="5"/>
    </row>
    <row r="32" spans="1:9" ht="33" customHeight="1">
      <c r="A32" s="386" t="s">
        <v>100</v>
      </c>
      <c r="B32" s="387"/>
      <c r="C32" s="387"/>
      <c r="D32" s="387"/>
      <c r="E32" s="387"/>
      <c r="F32" s="387"/>
      <c r="G32" s="387"/>
      <c r="H32" s="387"/>
      <c r="I32" s="388"/>
    </row>
    <row r="33" spans="1:9" ht="27.75" customHeight="1">
      <c r="A33" s="84" t="s">
        <v>46</v>
      </c>
      <c r="B33" s="216" t="s">
        <v>101</v>
      </c>
      <c r="C33" s="216"/>
      <c r="D33" s="216"/>
      <c r="E33" s="216" t="s">
        <v>102</v>
      </c>
      <c r="F33" s="216"/>
      <c r="G33" s="216"/>
      <c r="H33" s="216" t="s">
        <v>103</v>
      </c>
      <c r="I33" s="389"/>
    </row>
    <row r="34" spans="1:9" ht="27.75" customHeight="1" thickBot="1">
      <c r="A34" s="22">
        <v>1</v>
      </c>
      <c r="B34" s="381">
        <f>'ANNEXURE-I'!N62-'ANNEXURE-I'!AA62</f>
        <v>0</v>
      </c>
      <c r="C34" s="381"/>
      <c r="D34" s="381"/>
      <c r="E34" s="381">
        <f>B34*300*12</f>
        <v>0</v>
      </c>
      <c r="F34" s="381"/>
      <c r="G34" s="381"/>
      <c r="H34" s="381">
        <f>'ANNEXURE-I'!AA62</f>
        <v>0</v>
      </c>
      <c r="I34" s="382"/>
    </row>
    <row r="35" spans="2:4" ht="15">
      <c r="B35" s="286"/>
      <c r="C35" s="286"/>
      <c r="D35" s="286"/>
    </row>
  </sheetData>
  <sheetProtection password="8D0A" sheet="1" objects="1" scenarios="1" selectLockedCells="1"/>
  <mergeCells count="65">
    <mergeCell ref="B29:D29"/>
    <mergeCell ref="E29:F29"/>
    <mergeCell ref="G29:H29"/>
    <mergeCell ref="B35:D35"/>
    <mergeCell ref="B34:D34"/>
    <mergeCell ref="E34:G34"/>
    <mergeCell ref="H34:I34"/>
    <mergeCell ref="B30:D30"/>
    <mergeCell ref="E30:F30"/>
    <mergeCell ref="G30:H30"/>
    <mergeCell ref="A32:I32"/>
    <mergeCell ref="B33:D33"/>
    <mergeCell ref="E33:G33"/>
    <mergeCell ref="H33:I33"/>
    <mergeCell ref="B13:D13"/>
    <mergeCell ref="B15:D15"/>
    <mergeCell ref="H15:I15"/>
    <mergeCell ref="H13:I13"/>
    <mergeCell ref="B14:D14"/>
    <mergeCell ref="H14:I14"/>
    <mergeCell ref="B17:D17"/>
    <mergeCell ref="H17:I17"/>
    <mergeCell ref="B16:D16"/>
    <mergeCell ref="H16:I16"/>
    <mergeCell ref="B18:D18"/>
    <mergeCell ref="H18:I18"/>
    <mergeCell ref="B27:D27"/>
    <mergeCell ref="E27:F27"/>
    <mergeCell ref="G27:H27"/>
    <mergeCell ref="B21:D21"/>
    <mergeCell ref="H21:I21"/>
    <mergeCell ref="H24:I24"/>
    <mergeCell ref="B24:D24"/>
    <mergeCell ref="A26:I26"/>
    <mergeCell ref="B22:D22"/>
    <mergeCell ref="H22:I22"/>
    <mergeCell ref="B23:D23"/>
    <mergeCell ref="H23:I23"/>
    <mergeCell ref="A2:E2"/>
    <mergeCell ref="B28:D28"/>
    <mergeCell ref="E28:F28"/>
    <mergeCell ref="G28:H28"/>
    <mergeCell ref="B11:D11"/>
    <mergeCell ref="H11:I11"/>
    <mergeCell ref="B12:D12"/>
    <mergeCell ref="H12:I12"/>
    <mergeCell ref="B19:D19"/>
    <mergeCell ref="H19:I19"/>
    <mergeCell ref="B20:D20"/>
    <mergeCell ref="H20:I20"/>
    <mergeCell ref="A3:I3"/>
    <mergeCell ref="A5:C5"/>
    <mergeCell ref="D5:E5"/>
    <mergeCell ref="A4:I4"/>
    <mergeCell ref="F5:I6"/>
    <mergeCell ref="A6:C6"/>
    <mergeCell ref="D6:E6"/>
    <mergeCell ref="A7:E7"/>
    <mergeCell ref="F7:I7"/>
    <mergeCell ref="B9:D9"/>
    <mergeCell ref="H9:I9"/>
    <mergeCell ref="B10:D10"/>
    <mergeCell ref="H10:I10"/>
    <mergeCell ref="A8:E8"/>
    <mergeCell ref="F8:I8"/>
  </mergeCells>
  <printOptions horizontalCentered="1"/>
  <pageMargins left="0.45" right="0.7" top="1" bottom="0.5" header="0.3" footer="0.3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L41"/>
  <sheetViews>
    <sheetView showZeros="0" view="pageBreakPreview" zoomScaleSheetLayoutView="100" zoomScalePageLayoutView="0" workbookViewId="0" topLeftCell="A1">
      <selection activeCell="E25" sqref="E25"/>
    </sheetView>
  </sheetViews>
  <sheetFormatPr defaultColWidth="9.140625" defaultRowHeight="15"/>
  <cols>
    <col min="1" max="1" width="4.140625" style="0" customWidth="1"/>
    <col min="4" max="4" width="6.8515625" style="0" customWidth="1"/>
    <col min="5" max="5" width="8.00390625" style="0" customWidth="1"/>
    <col min="7" max="8" width="9.00390625" style="0" customWidth="1"/>
    <col min="9" max="9" width="8.7109375" style="0" customWidth="1"/>
    <col min="10" max="11" width="8.8515625" style="0" customWidth="1"/>
    <col min="12" max="12" width="7.421875" style="0" customWidth="1"/>
  </cols>
  <sheetData>
    <row r="1" ht="7.5" customHeight="1"/>
    <row r="2" spans="1:12" ht="15.75">
      <c r="A2" s="228" t="str">
        <f>'ANNEXURE-I'!A3:AA3</f>
        <v>NUMBER STATEMENT:</v>
      </c>
      <c r="B2" s="229"/>
      <c r="C2" s="229"/>
      <c r="D2" s="229"/>
      <c r="E2" s="229"/>
      <c r="F2" s="229"/>
      <c r="G2" s="229"/>
      <c r="H2" s="135">
        <f>'ANNEXURE-I'!N3</f>
        <v>2025</v>
      </c>
      <c r="I2" s="135" t="str">
        <f>'ANNEXURE-I'!O3</f>
        <v>- 2026</v>
      </c>
      <c r="J2" s="135"/>
      <c r="K2" s="135"/>
      <c r="L2" s="136"/>
    </row>
    <row r="3" spans="1:12" ht="15.75">
      <c r="A3" s="391" t="s">
        <v>129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2" ht="15.75">
      <c r="A4" s="391" t="s">
        <v>221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spans="1:12" ht="15">
      <c r="A5" s="392" t="s">
        <v>0</v>
      </c>
      <c r="B5" s="392"/>
      <c r="C5" s="392"/>
      <c r="D5" s="416">
        <f>'ANNEXURE-II'!E5</f>
        <v>43</v>
      </c>
      <c r="E5" s="417"/>
      <c r="F5" s="404" t="str">
        <f>'ANNEXURE-III'!H4</f>
        <v>41010291 / SCHOOL EDUCATION</v>
      </c>
      <c r="G5" s="405"/>
      <c r="H5" s="405"/>
      <c r="I5" s="405"/>
      <c r="J5" s="405"/>
      <c r="K5" s="405"/>
      <c r="L5" s="406"/>
    </row>
    <row r="6" spans="1:12" ht="15">
      <c r="A6" s="392" t="s">
        <v>1</v>
      </c>
      <c r="B6" s="392"/>
      <c r="C6" s="392"/>
      <c r="D6" s="416" t="str">
        <f>'ANNEXURE-II'!E6</f>
        <v>03</v>
      </c>
      <c r="E6" s="417"/>
      <c r="F6" s="407"/>
      <c r="G6" s="408"/>
      <c r="H6" s="408"/>
      <c r="I6" s="408"/>
      <c r="J6" s="408"/>
      <c r="K6" s="408"/>
      <c r="L6" s="409"/>
    </row>
    <row r="7" spans="1:12" ht="34.5" customHeight="1">
      <c r="A7" s="393" t="str">
        <f>'ANNEXURE-I'!A6:F6</f>
        <v>IFHRMS CODE / SUB-ORDINATE OFFICE NAME &amp; PLACE</v>
      </c>
      <c r="B7" s="394"/>
      <c r="C7" s="394"/>
      <c r="D7" s="394"/>
      <c r="E7" s="395"/>
      <c r="F7" s="410">
        <f>'ANNEXURE-I'!G6</f>
        <v>0</v>
      </c>
      <c r="G7" s="411"/>
      <c r="H7" s="411"/>
      <c r="I7" s="411"/>
      <c r="J7" s="411"/>
      <c r="K7" s="411"/>
      <c r="L7" s="412"/>
    </row>
    <row r="8" spans="1:12" ht="15">
      <c r="A8" s="392" t="str">
        <f>'ANNEXURE-IV'!A8:E8</f>
        <v>HEAD OF ACCOUNT</v>
      </c>
      <c r="B8" s="392"/>
      <c r="C8" s="392"/>
      <c r="D8" s="392"/>
      <c r="E8" s="392"/>
      <c r="F8" s="413" t="str">
        <f>'ANNEXURE-III'!H7</f>
        <v>2202-02-109 AB</v>
      </c>
      <c r="G8" s="414"/>
      <c r="H8" s="414"/>
      <c r="I8" s="414"/>
      <c r="J8" s="414"/>
      <c r="K8" s="414"/>
      <c r="L8" s="415"/>
    </row>
    <row r="9" spans="1:12" ht="54" customHeight="1">
      <c r="A9" s="85" t="s">
        <v>46</v>
      </c>
      <c r="B9" s="402" t="s">
        <v>106</v>
      </c>
      <c r="C9" s="402"/>
      <c r="D9" s="402"/>
      <c r="E9" s="85" t="s">
        <v>104</v>
      </c>
      <c r="F9" s="85" t="s">
        <v>105</v>
      </c>
      <c r="G9" s="85" t="s">
        <v>146</v>
      </c>
      <c r="H9" s="85" t="s">
        <v>107</v>
      </c>
      <c r="I9" s="396" t="s">
        <v>132</v>
      </c>
      <c r="J9" s="396"/>
      <c r="K9" s="396"/>
      <c r="L9" s="396"/>
    </row>
    <row r="10" spans="1:12" ht="19.5" customHeight="1">
      <c r="A10" s="61">
        <v>1</v>
      </c>
      <c r="B10" s="403" t="s">
        <v>108</v>
      </c>
      <c r="C10" s="403"/>
      <c r="D10" s="403"/>
      <c r="E10" s="96"/>
      <c r="F10" s="95">
        <v>2000</v>
      </c>
      <c r="G10" s="62">
        <f>F10*E10*12</f>
        <v>0</v>
      </c>
      <c r="H10" s="96"/>
      <c r="I10" s="274"/>
      <c r="J10" s="274"/>
      <c r="K10" s="274"/>
      <c r="L10" s="274"/>
    </row>
    <row r="11" spans="1:12" ht="19.5" customHeight="1">
      <c r="A11" s="61">
        <v>2</v>
      </c>
      <c r="B11" s="398" t="s">
        <v>109</v>
      </c>
      <c r="C11" s="398"/>
      <c r="D11" s="398"/>
      <c r="E11" s="65"/>
      <c r="F11" s="95">
        <v>1000</v>
      </c>
      <c r="G11" s="62">
        <f aca="true" t="shared" si="0" ref="G11:G34">F11*E11*12</f>
        <v>0</v>
      </c>
      <c r="H11" s="65"/>
      <c r="I11" s="397"/>
      <c r="J11" s="397"/>
      <c r="K11" s="397"/>
      <c r="L11" s="397"/>
    </row>
    <row r="12" spans="1:12" ht="19.5" customHeight="1">
      <c r="A12" s="61">
        <v>3</v>
      </c>
      <c r="B12" s="390" t="s">
        <v>110</v>
      </c>
      <c r="C12" s="390"/>
      <c r="D12" s="390"/>
      <c r="E12" s="96"/>
      <c r="F12" s="95">
        <v>2000</v>
      </c>
      <c r="G12" s="62">
        <f t="shared" si="0"/>
        <v>0</v>
      </c>
      <c r="H12" s="96"/>
      <c r="I12" s="274"/>
      <c r="J12" s="274"/>
      <c r="K12" s="274"/>
      <c r="L12" s="274"/>
    </row>
    <row r="13" spans="1:12" ht="19.5" customHeight="1">
      <c r="A13" s="61">
        <v>4</v>
      </c>
      <c r="B13" s="390" t="s">
        <v>110</v>
      </c>
      <c r="C13" s="390"/>
      <c r="D13" s="390"/>
      <c r="E13" s="96"/>
      <c r="F13" s="95">
        <v>6500</v>
      </c>
      <c r="G13" s="62">
        <f t="shared" si="0"/>
        <v>0</v>
      </c>
      <c r="H13" s="96"/>
      <c r="I13" s="274"/>
      <c r="J13" s="274"/>
      <c r="K13" s="274"/>
      <c r="L13" s="274"/>
    </row>
    <row r="14" spans="1:12" ht="19.5" customHeight="1">
      <c r="A14" s="61">
        <v>5</v>
      </c>
      <c r="B14" s="390" t="s">
        <v>110</v>
      </c>
      <c r="C14" s="390"/>
      <c r="D14" s="390"/>
      <c r="E14" s="96"/>
      <c r="F14" s="95">
        <v>5000</v>
      </c>
      <c r="G14" s="62">
        <f t="shared" si="0"/>
        <v>0</v>
      </c>
      <c r="H14" s="96"/>
      <c r="I14" s="274"/>
      <c r="J14" s="274"/>
      <c r="K14" s="274"/>
      <c r="L14" s="274"/>
    </row>
    <row r="15" spans="1:12" ht="19.5" customHeight="1">
      <c r="A15" s="61">
        <v>6</v>
      </c>
      <c r="B15" s="390" t="s">
        <v>111</v>
      </c>
      <c r="C15" s="390"/>
      <c r="D15" s="390"/>
      <c r="E15" s="96"/>
      <c r="F15" s="95">
        <v>1500</v>
      </c>
      <c r="G15" s="62">
        <f t="shared" si="0"/>
        <v>0</v>
      </c>
      <c r="H15" s="96"/>
      <c r="I15" s="274"/>
      <c r="J15" s="274"/>
      <c r="K15" s="274"/>
      <c r="L15" s="274"/>
    </row>
    <row r="16" spans="1:12" ht="30" customHeight="1">
      <c r="A16" s="61">
        <v>7</v>
      </c>
      <c r="B16" s="390" t="s">
        <v>112</v>
      </c>
      <c r="C16" s="390"/>
      <c r="D16" s="390"/>
      <c r="E16" s="96"/>
      <c r="F16" s="95">
        <v>2000</v>
      </c>
      <c r="G16" s="62">
        <f t="shared" si="0"/>
        <v>0</v>
      </c>
      <c r="H16" s="96"/>
      <c r="I16" s="274"/>
      <c r="J16" s="274"/>
      <c r="K16" s="274"/>
      <c r="L16" s="274"/>
    </row>
    <row r="17" spans="1:12" ht="19.5" customHeight="1">
      <c r="A17" s="61">
        <v>8</v>
      </c>
      <c r="B17" s="390" t="s">
        <v>19</v>
      </c>
      <c r="C17" s="390"/>
      <c r="D17" s="390"/>
      <c r="E17" s="96"/>
      <c r="F17" s="95">
        <v>4000</v>
      </c>
      <c r="G17" s="62">
        <f t="shared" si="0"/>
        <v>0</v>
      </c>
      <c r="H17" s="96"/>
      <c r="I17" s="274"/>
      <c r="J17" s="274"/>
      <c r="K17" s="274"/>
      <c r="L17" s="274"/>
    </row>
    <row r="18" spans="1:12" ht="19.5" customHeight="1">
      <c r="A18" s="61">
        <v>9</v>
      </c>
      <c r="B18" s="390" t="s">
        <v>113</v>
      </c>
      <c r="C18" s="390"/>
      <c r="D18" s="390"/>
      <c r="E18" s="96"/>
      <c r="F18" s="95">
        <v>2000</v>
      </c>
      <c r="G18" s="62">
        <f t="shared" si="0"/>
        <v>0</v>
      </c>
      <c r="H18" s="96"/>
      <c r="I18" s="274"/>
      <c r="J18" s="274"/>
      <c r="K18" s="274"/>
      <c r="L18" s="274"/>
    </row>
    <row r="19" spans="1:12" ht="19.5" customHeight="1">
      <c r="A19" s="61">
        <v>10</v>
      </c>
      <c r="B19" s="390" t="s">
        <v>114</v>
      </c>
      <c r="C19" s="390"/>
      <c r="D19" s="390"/>
      <c r="E19" s="96"/>
      <c r="F19" s="95">
        <v>7500</v>
      </c>
      <c r="G19" s="62">
        <f t="shared" si="0"/>
        <v>0</v>
      </c>
      <c r="H19" s="96"/>
      <c r="I19" s="274"/>
      <c r="J19" s="274"/>
      <c r="K19" s="274"/>
      <c r="L19" s="274"/>
    </row>
    <row r="20" spans="1:12" ht="30" customHeight="1">
      <c r="A20" s="61">
        <v>11</v>
      </c>
      <c r="B20" s="390" t="s">
        <v>115</v>
      </c>
      <c r="C20" s="390"/>
      <c r="D20" s="390"/>
      <c r="E20" s="96"/>
      <c r="F20" s="95">
        <v>2000</v>
      </c>
      <c r="G20" s="62">
        <f t="shared" si="0"/>
        <v>0</v>
      </c>
      <c r="H20" s="96"/>
      <c r="I20" s="274"/>
      <c r="J20" s="274"/>
      <c r="K20" s="274"/>
      <c r="L20" s="274"/>
    </row>
    <row r="21" spans="1:12" ht="19.5" customHeight="1">
      <c r="A21" s="61">
        <v>12</v>
      </c>
      <c r="B21" s="390" t="s">
        <v>116</v>
      </c>
      <c r="C21" s="390"/>
      <c r="D21" s="390"/>
      <c r="E21" s="96"/>
      <c r="F21" s="95">
        <v>3000</v>
      </c>
      <c r="G21" s="62">
        <f t="shared" si="0"/>
        <v>0</v>
      </c>
      <c r="H21" s="96"/>
      <c r="I21" s="274"/>
      <c r="J21" s="274"/>
      <c r="K21" s="274"/>
      <c r="L21" s="274"/>
    </row>
    <row r="22" spans="1:12" ht="19.5" customHeight="1">
      <c r="A22" s="61">
        <v>13</v>
      </c>
      <c r="B22" s="390" t="s">
        <v>117</v>
      </c>
      <c r="C22" s="390"/>
      <c r="D22" s="390"/>
      <c r="E22" s="96"/>
      <c r="F22" s="95">
        <v>5000</v>
      </c>
      <c r="G22" s="62">
        <f t="shared" si="0"/>
        <v>0</v>
      </c>
      <c r="H22" s="96"/>
      <c r="I22" s="274"/>
      <c r="J22" s="274"/>
      <c r="K22" s="274"/>
      <c r="L22" s="274"/>
    </row>
    <row r="23" spans="1:12" ht="19.5" customHeight="1">
      <c r="A23" s="61">
        <v>14</v>
      </c>
      <c r="B23" s="390" t="s">
        <v>118</v>
      </c>
      <c r="C23" s="390"/>
      <c r="D23" s="390"/>
      <c r="E23" s="96"/>
      <c r="F23" s="95">
        <v>2000</v>
      </c>
      <c r="G23" s="62">
        <f t="shared" si="0"/>
        <v>0</v>
      </c>
      <c r="H23" s="96"/>
      <c r="I23" s="274"/>
      <c r="J23" s="274"/>
      <c r="K23" s="274"/>
      <c r="L23" s="274"/>
    </row>
    <row r="24" spans="1:12" ht="19.5" customHeight="1">
      <c r="A24" s="61">
        <v>15</v>
      </c>
      <c r="B24" s="390" t="s">
        <v>119</v>
      </c>
      <c r="C24" s="390"/>
      <c r="D24" s="390"/>
      <c r="E24" s="96"/>
      <c r="F24" s="95">
        <v>6500</v>
      </c>
      <c r="G24" s="62">
        <f t="shared" si="0"/>
        <v>0</v>
      </c>
      <c r="H24" s="96"/>
      <c r="I24" s="274"/>
      <c r="J24" s="274"/>
      <c r="K24" s="274"/>
      <c r="L24" s="274"/>
    </row>
    <row r="25" spans="1:12" ht="31.5" customHeight="1">
      <c r="A25" s="61">
        <v>16</v>
      </c>
      <c r="B25" s="398" t="s">
        <v>120</v>
      </c>
      <c r="C25" s="398"/>
      <c r="D25" s="398"/>
      <c r="E25" s="65"/>
      <c r="F25" s="95">
        <v>2000</v>
      </c>
      <c r="G25" s="62">
        <f t="shared" si="0"/>
        <v>0</v>
      </c>
      <c r="H25" s="65"/>
      <c r="I25" s="397"/>
      <c r="J25" s="397"/>
      <c r="K25" s="397"/>
      <c r="L25" s="397"/>
    </row>
    <row r="26" spans="1:12" ht="19.5" customHeight="1">
      <c r="A26" s="61">
        <v>17</v>
      </c>
      <c r="B26" s="390" t="s">
        <v>121</v>
      </c>
      <c r="C26" s="390"/>
      <c r="D26" s="390"/>
      <c r="E26" s="96"/>
      <c r="F26" s="95">
        <v>2000</v>
      </c>
      <c r="G26" s="62">
        <f t="shared" si="0"/>
        <v>0</v>
      </c>
      <c r="H26" s="96"/>
      <c r="I26" s="274"/>
      <c r="J26" s="274"/>
      <c r="K26" s="274"/>
      <c r="L26" s="274"/>
    </row>
    <row r="27" spans="1:12" ht="19.5" customHeight="1">
      <c r="A27" s="61">
        <v>18</v>
      </c>
      <c r="B27" s="390" t="s">
        <v>122</v>
      </c>
      <c r="C27" s="390"/>
      <c r="D27" s="390"/>
      <c r="E27" s="96"/>
      <c r="F27" s="95">
        <v>4000</v>
      </c>
      <c r="G27" s="62">
        <f t="shared" si="0"/>
        <v>0</v>
      </c>
      <c r="H27" s="96"/>
      <c r="I27" s="274"/>
      <c r="J27" s="274"/>
      <c r="K27" s="274"/>
      <c r="L27" s="274"/>
    </row>
    <row r="28" spans="1:12" ht="19.5" customHeight="1">
      <c r="A28" s="61">
        <v>19</v>
      </c>
      <c r="B28" s="390" t="s">
        <v>123</v>
      </c>
      <c r="C28" s="390"/>
      <c r="D28" s="390"/>
      <c r="E28" s="96"/>
      <c r="F28" s="95">
        <v>6500</v>
      </c>
      <c r="G28" s="62">
        <f t="shared" si="0"/>
        <v>0</v>
      </c>
      <c r="H28" s="96"/>
      <c r="I28" s="274"/>
      <c r="J28" s="274"/>
      <c r="K28" s="274"/>
      <c r="L28" s="274"/>
    </row>
    <row r="29" spans="1:12" ht="30.75" customHeight="1">
      <c r="A29" s="61">
        <v>20</v>
      </c>
      <c r="B29" s="390" t="s">
        <v>127</v>
      </c>
      <c r="C29" s="390"/>
      <c r="D29" s="390"/>
      <c r="E29" s="96"/>
      <c r="F29" s="95">
        <v>2000</v>
      </c>
      <c r="G29" s="62">
        <f t="shared" si="0"/>
        <v>0</v>
      </c>
      <c r="H29" s="96"/>
      <c r="I29" s="274"/>
      <c r="J29" s="274"/>
      <c r="K29" s="274"/>
      <c r="L29" s="274"/>
    </row>
    <row r="30" spans="1:12" ht="30" customHeight="1">
      <c r="A30" s="61">
        <v>21</v>
      </c>
      <c r="B30" s="390" t="s">
        <v>124</v>
      </c>
      <c r="C30" s="390"/>
      <c r="D30" s="390"/>
      <c r="E30" s="96"/>
      <c r="F30" s="95">
        <v>4000</v>
      </c>
      <c r="G30" s="62">
        <f t="shared" si="0"/>
        <v>0</v>
      </c>
      <c r="H30" s="96"/>
      <c r="I30" s="274"/>
      <c r="J30" s="274"/>
      <c r="K30" s="274"/>
      <c r="L30" s="274"/>
    </row>
    <row r="31" spans="1:12" ht="19.5" customHeight="1">
      <c r="A31" s="61">
        <v>22</v>
      </c>
      <c r="B31" s="390" t="s">
        <v>125</v>
      </c>
      <c r="C31" s="390"/>
      <c r="D31" s="390"/>
      <c r="E31" s="96"/>
      <c r="F31" s="95">
        <v>1500</v>
      </c>
      <c r="G31" s="62">
        <f t="shared" si="0"/>
        <v>0</v>
      </c>
      <c r="H31" s="96"/>
      <c r="I31" s="274"/>
      <c r="J31" s="274"/>
      <c r="K31" s="274"/>
      <c r="L31" s="274"/>
    </row>
    <row r="32" spans="1:12" ht="19.5" customHeight="1">
      <c r="A32" s="61">
        <v>23</v>
      </c>
      <c r="B32" s="390" t="s">
        <v>24</v>
      </c>
      <c r="C32" s="390"/>
      <c r="D32" s="390"/>
      <c r="E32" s="96"/>
      <c r="F32" s="95">
        <v>1500</v>
      </c>
      <c r="G32" s="62">
        <f t="shared" si="0"/>
        <v>0</v>
      </c>
      <c r="H32" s="96"/>
      <c r="I32" s="274"/>
      <c r="J32" s="274"/>
      <c r="K32" s="274"/>
      <c r="L32" s="274"/>
    </row>
    <row r="33" spans="1:12" ht="19.5" customHeight="1">
      <c r="A33" s="61">
        <v>24</v>
      </c>
      <c r="B33" s="390" t="s">
        <v>126</v>
      </c>
      <c r="C33" s="390"/>
      <c r="D33" s="390"/>
      <c r="E33" s="96"/>
      <c r="F33" s="95">
        <v>2000</v>
      </c>
      <c r="G33" s="62">
        <f t="shared" si="0"/>
        <v>0</v>
      </c>
      <c r="H33" s="96"/>
      <c r="I33" s="274"/>
      <c r="J33" s="274"/>
      <c r="K33" s="274"/>
      <c r="L33" s="274"/>
    </row>
    <row r="34" spans="1:12" ht="19.5" customHeight="1">
      <c r="A34" s="61">
        <v>25</v>
      </c>
      <c r="B34" s="390" t="s">
        <v>128</v>
      </c>
      <c r="C34" s="390"/>
      <c r="D34" s="390"/>
      <c r="E34" s="96"/>
      <c r="F34" s="95">
        <v>2000</v>
      </c>
      <c r="G34" s="62">
        <f t="shared" si="0"/>
        <v>0</v>
      </c>
      <c r="H34" s="96"/>
      <c r="I34" s="274"/>
      <c r="J34" s="274"/>
      <c r="K34" s="274"/>
      <c r="L34" s="274"/>
    </row>
    <row r="35" spans="1:12" s="38" customFormat="1" ht="19.5" customHeight="1">
      <c r="A35" s="63"/>
      <c r="B35" s="400" t="s">
        <v>56</v>
      </c>
      <c r="C35" s="400"/>
      <c r="D35" s="400"/>
      <c r="E35" s="63">
        <f>SUM(E10:E34)</f>
        <v>0</v>
      </c>
      <c r="F35" s="63"/>
      <c r="G35" s="63">
        <f>SUM(G10:G34)</f>
        <v>0</v>
      </c>
      <c r="H35" s="63">
        <f>SUM(H10:H34)</f>
        <v>0</v>
      </c>
      <c r="I35" s="391"/>
      <c r="J35" s="391"/>
      <c r="K35" s="391"/>
      <c r="L35" s="391"/>
    </row>
    <row r="36" spans="1:12" ht="19.5" customHeight="1">
      <c r="A36" s="63"/>
      <c r="B36" s="399" t="s">
        <v>71</v>
      </c>
      <c r="C36" s="399"/>
      <c r="D36" s="399"/>
      <c r="E36" s="63">
        <f>E35</f>
        <v>0</v>
      </c>
      <c r="F36" s="64">
        <v>1000</v>
      </c>
      <c r="G36" s="63">
        <f>E36*F36</f>
        <v>0</v>
      </c>
      <c r="H36" s="63"/>
      <c r="I36" s="391"/>
      <c r="J36" s="391"/>
      <c r="K36" s="391"/>
      <c r="L36" s="391"/>
    </row>
    <row r="37" spans="1:12" ht="19.5" customHeight="1">
      <c r="A37" s="63"/>
      <c r="B37" s="399" t="s">
        <v>72</v>
      </c>
      <c r="C37" s="399"/>
      <c r="D37" s="399"/>
      <c r="E37" s="63">
        <f>E35</f>
        <v>0</v>
      </c>
      <c r="F37" s="63"/>
      <c r="G37" s="63">
        <f>G35+G36</f>
        <v>0</v>
      </c>
      <c r="H37" s="63"/>
      <c r="I37" s="391"/>
      <c r="J37" s="391"/>
      <c r="K37" s="391"/>
      <c r="L37" s="391"/>
    </row>
    <row r="38" ht="15" customHeight="1"/>
    <row r="41" spans="8:12" ht="23.25">
      <c r="H41" s="401" t="s">
        <v>147</v>
      </c>
      <c r="I41" s="401"/>
      <c r="J41" s="401"/>
      <c r="K41" s="401"/>
      <c r="L41" s="401"/>
    </row>
  </sheetData>
  <sheetProtection password="8D0A" sheet="1" objects="1" scenarios="1" selectLockedCells="1"/>
  <mergeCells count="71">
    <mergeCell ref="B9:D9"/>
    <mergeCell ref="B10:D10"/>
    <mergeCell ref="B11:D11"/>
    <mergeCell ref="F5:L6"/>
    <mergeCell ref="F7:L7"/>
    <mergeCell ref="F8:L8"/>
    <mergeCell ref="D5:E5"/>
    <mergeCell ref="D6:E6"/>
    <mergeCell ref="I25:L25"/>
    <mergeCell ref="I31:L31"/>
    <mergeCell ref="I32:L32"/>
    <mergeCell ref="H41:L41"/>
    <mergeCell ref="I33:L33"/>
    <mergeCell ref="I34:L34"/>
    <mergeCell ref="I35:L35"/>
    <mergeCell ref="I36:L36"/>
    <mergeCell ref="I37:L37"/>
    <mergeCell ref="I30:L30"/>
    <mergeCell ref="I26:L26"/>
    <mergeCell ref="I27:L27"/>
    <mergeCell ref="I28:L28"/>
    <mergeCell ref="I29:L29"/>
    <mergeCell ref="I20:L20"/>
    <mergeCell ref="I23:L23"/>
    <mergeCell ref="I21:L21"/>
    <mergeCell ref="I22:L22"/>
    <mergeCell ref="I24:L24"/>
    <mergeCell ref="I14:L14"/>
    <mergeCell ref="I15:L15"/>
    <mergeCell ref="I16:L16"/>
    <mergeCell ref="I19:L19"/>
    <mergeCell ref="I17:L17"/>
    <mergeCell ref="I18:L18"/>
    <mergeCell ref="B36:D36"/>
    <mergeCell ref="B37:D37"/>
    <mergeCell ref="B33:D33"/>
    <mergeCell ref="B34:D34"/>
    <mergeCell ref="B27:D27"/>
    <mergeCell ref="B28:D28"/>
    <mergeCell ref="B29:D29"/>
    <mergeCell ref="B30:D30"/>
    <mergeCell ref="B35:D35"/>
    <mergeCell ref="B31:D31"/>
    <mergeCell ref="B16:D16"/>
    <mergeCell ref="B32:D32"/>
    <mergeCell ref="B21:D2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A2:G2"/>
    <mergeCell ref="B12:D12"/>
    <mergeCell ref="B13:D13"/>
    <mergeCell ref="B14:D14"/>
    <mergeCell ref="B15:D15"/>
    <mergeCell ref="A4:L4"/>
    <mergeCell ref="A5:C5"/>
    <mergeCell ref="A6:C6"/>
    <mergeCell ref="A7:E7"/>
    <mergeCell ref="A8:E8"/>
    <mergeCell ref="A3:L3"/>
    <mergeCell ref="I9:L9"/>
    <mergeCell ref="I10:L10"/>
    <mergeCell ref="I11:L11"/>
    <mergeCell ref="I12:L12"/>
    <mergeCell ref="I13:L13"/>
  </mergeCells>
  <hyperlinks>
    <hyperlink ref="H41:L41" location="'Wages Enclosure'!A1" display="Wages Enclosure"/>
  </hyperlinks>
  <printOptions horizontalCentered="1"/>
  <pageMargins left="0.2" right="0.2" top="0.75" bottom="0.75" header="0.3" footer="0.3"/>
  <pageSetup horizontalDpi="300" verticalDpi="300" orientation="portrait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N11"/>
  <sheetViews>
    <sheetView showZeros="0" view="pageBreakPreview" zoomScaleSheetLayoutView="100" zoomScalePageLayoutView="0" workbookViewId="0" topLeftCell="A1">
      <selection activeCell="A3" sqref="A3:N3"/>
    </sheetView>
  </sheetViews>
  <sheetFormatPr defaultColWidth="9.140625" defaultRowHeight="15"/>
  <cols>
    <col min="1" max="1" width="12.7109375" style="0" customWidth="1"/>
    <col min="2" max="2" width="13.421875" style="0" customWidth="1"/>
    <col min="3" max="4" width="13.00390625" style="0" customWidth="1"/>
    <col min="5" max="5" width="9.7109375" style="0" customWidth="1"/>
    <col min="6" max="6" width="10.421875" style="0" customWidth="1"/>
    <col min="7" max="7" width="12.57421875" style="0" customWidth="1"/>
    <col min="8" max="8" width="11.140625" style="0" customWidth="1"/>
    <col min="9" max="11" width="10.140625" style="0" customWidth="1"/>
    <col min="12" max="12" width="10.7109375" style="0" customWidth="1"/>
    <col min="13" max="13" width="11.421875" style="0" customWidth="1"/>
    <col min="14" max="14" width="13.140625" style="0" customWidth="1"/>
  </cols>
  <sheetData>
    <row r="2" spans="1:14" ht="22.5" customHeight="1">
      <c r="A2" s="423" t="str">
        <f>'ANNEXURE-I'!A3:AA3</f>
        <v>NUMBER STATEMENT:</v>
      </c>
      <c r="B2" s="424"/>
      <c r="C2" s="424"/>
      <c r="D2" s="424"/>
      <c r="E2" s="424"/>
      <c r="F2" s="424"/>
      <c r="G2" s="424"/>
      <c r="H2" s="139">
        <f>'ANNEXURE-I'!N3</f>
        <v>2025</v>
      </c>
      <c r="I2" s="139" t="str">
        <f>'ANNEXURE-I'!O3</f>
        <v>- 2026</v>
      </c>
      <c r="J2" s="139"/>
      <c r="K2" s="139"/>
      <c r="L2" s="139"/>
      <c r="M2" s="139"/>
      <c r="N2" s="140"/>
    </row>
    <row r="3" spans="1:14" ht="23.25" customHeight="1">
      <c r="A3" s="375" t="s">
        <v>144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23.25" customHeight="1">
      <c r="A4" s="375" t="s">
        <v>145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</row>
    <row r="5" spans="1:14" ht="18.75" customHeight="1">
      <c r="A5" s="426" t="s">
        <v>0</v>
      </c>
      <c r="B5" s="426"/>
      <c r="C5" s="426"/>
      <c r="D5" s="239">
        <f>'ANNEXURE-V'!D5</f>
        <v>43</v>
      </c>
      <c r="E5" s="241"/>
      <c r="F5" s="427" t="str">
        <f>'ANNEXURE-V'!F5</f>
        <v>41010291 / SCHOOL EDUCATION</v>
      </c>
      <c r="G5" s="428"/>
      <c r="H5" s="428"/>
      <c r="I5" s="428"/>
      <c r="J5" s="428"/>
      <c r="K5" s="428"/>
      <c r="L5" s="428"/>
      <c r="M5" s="428"/>
      <c r="N5" s="429"/>
    </row>
    <row r="6" spans="1:14" ht="15.75">
      <c r="A6" s="426" t="s">
        <v>1</v>
      </c>
      <c r="B6" s="426"/>
      <c r="C6" s="426"/>
      <c r="D6" s="239" t="str">
        <f>'ANNEXURE-V'!D6</f>
        <v>03</v>
      </c>
      <c r="E6" s="241"/>
      <c r="F6" s="430"/>
      <c r="G6" s="431"/>
      <c r="H6" s="431"/>
      <c r="I6" s="431"/>
      <c r="J6" s="431"/>
      <c r="K6" s="431"/>
      <c r="L6" s="431"/>
      <c r="M6" s="431"/>
      <c r="N6" s="432"/>
    </row>
    <row r="7" spans="1:14" ht="18" customHeight="1">
      <c r="A7" s="418" t="str">
        <f>'ANNEXURE-V'!A7:E7</f>
        <v>IFHRMS CODE / SUB-ORDINATE OFFICE NAME &amp; PLACE</v>
      </c>
      <c r="B7" s="419"/>
      <c r="C7" s="419"/>
      <c r="D7" s="419"/>
      <c r="E7" s="419"/>
      <c r="F7" s="419">
        <f>'ANNEXURE-I'!G6</f>
        <v>0</v>
      </c>
      <c r="G7" s="419"/>
      <c r="H7" s="419"/>
      <c r="I7" s="419"/>
      <c r="J7" s="419"/>
      <c r="K7" s="419"/>
      <c r="L7" s="419"/>
      <c r="M7" s="419"/>
      <c r="N7" s="420"/>
    </row>
    <row r="8" spans="1:14" ht="18" customHeight="1">
      <c r="A8" s="418" t="str">
        <f>'ANNEXURE-V'!A8:E8</f>
        <v>HEAD OF ACCOUNT</v>
      </c>
      <c r="B8" s="419"/>
      <c r="C8" s="419"/>
      <c r="D8" s="419"/>
      <c r="E8" s="420"/>
      <c r="F8" s="418" t="str">
        <f>'ANNEXURE-V'!F8</f>
        <v>2202-02-109 AB</v>
      </c>
      <c r="G8" s="419"/>
      <c r="H8" s="419"/>
      <c r="I8" s="419"/>
      <c r="J8" s="419"/>
      <c r="K8" s="419"/>
      <c r="L8" s="419"/>
      <c r="M8" s="419"/>
      <c r="N8" s="420"/>
    </row>
    <row r="9" spans="1:14" ht="33" customHeight="1">
      <c r="A9" s="212" t="s">
        <v>137</v>
      </c>
      <c r="B9" s="212"/>
      <c r="C9" s="212" t="s">
        <v>143</v>
      </c>
      <c r="D9" s="212"/>
      <c r="E9" s="212" t="s">
        <v>138</v>
      </c>
      <c r="F9" s="422" t="s">
        <v>133</v>
      </c>
      <c r="G9" s="212" t="s">
        <v>139</v>
      </c>
      <c r="H9" s="212" t="s">
        <v>140</v>
      </c>
      <c r="I9" s="212" t="s">
        <v>222</v>
      </c>
      <c r="J9" s="212"/>
      <c r="K9" s="212" t="s">
        <v>141</v>
      </c>
      <c r="L9" s="212"/>
      <c r="M9" s="421" t="s">
        <v>136</v>
      </c>
      <c r="N9" s="212" t="s">
        <v>135</v>
      </c>
    </row>
    <row r="10" spans="1:14" ht="30">
      <c r="A10" s="67" t="s">
        <v>134</v>
      </c>
      <c r="B10" s="67" t="s">
        <v>142</v>
      </c>
      <c r="C10" s="67" t="s">
        <v>134</v>
      </c>
      <c r="D10" s="67" t="s">
        <v>142</v>
      </c>
      <c r="E10" s="212"/>
      <c r="F10" s="422"/>
      <c r="G10" s="212"/>
      <c r="H10" s="212"/>
      <c r="I10" s="67" t="s">
        <v>134</v>
      </c>
      <c r="J10" s="68" t="s">
        <v>90</v>
      </c>
      <c r="K10" s="68" t="s">
        <v>134</v>
      </c>
      <c r="L10" s="68" t="s">
        <v>90</v>
      </c>
      <c r="M10" s="212"/>
      <c r="N10" s="212"/>
    </row>
    <row r="11" spans="1:14" ht="65.25" customHeight="1">
      <c r="A11" s="86">
        <f>'ANNEXURE-I'!K62</f>
        <v>0</v>
      </c>
      <c r="B11" s="86">
        <f>'ANNEXURE-II'!I46+'ANNEXURE-IIA'!I18</f>
        <v>0</v>
      </c>
      <c r="C11" s="86">
        <f>'ANNEXURE-I'!N62</f>
        <v>0</v>
      </c>
      <c r="D11" s="86">
        <f>'ANNEXURE-II'!K46+'ANNEXURE-IIA'!K18</f>
        <v>0</v>
      </c>
      <c r="E11" s="86">
        <f>'ANNEXURE-IV'!E34:G34</f>
        <v>0</v>
      </c>
      <c r="F11" s="86">
        <f>'ANNEXURE-IV'!G24+'ANNEXURE-IV'!I30</f>
        <v>0</v>
      </c>
      <c r="G11" s="86">
        <f>'ANNEXURE-III'!O30</f>
        <v>0</v>
      </c>
      <c r="H11" s="86">
        <f>'ANNEXURE-III'!R43</f>
        <v>0</v>
      </c>
      <c r="I11" s="86">
        <f>'ANNEXURE-V'!E37</f>
        <v>0</v>
      </c>
      <c r="J11" s="86">
        <f>'ANNEXURE-V'!G37+'ANNEXURE-V'!H35</f>
        <v>0</v>
      </c>
      <c r="K11" s="86">
        <f>'ANNEXURE-IIA'!H48</f>
        <v>0</v>
      </c>
      <c r="L11" s="86">
        <f>'ANNEXURE-IIA'!J48</f>
        <v>0</v>
      </c>
      <c r="M11" s="86">
        <f>'ANNEXURE-I'!AA62</f>
        <v>0</v>
      </c>
      <c r="N11" s="86">
        <f>'ANNEXURE-I'!Z62</f>
        <v>0</v>
      </c>
    </row>
  </sheetData>
  <sheetProtection password="8D0A" sheet="1" objects="1" scenarios="1" selectLockedCells="1"/>
  <mergeCells count="22">
    <mergeCell ref="A2:G2"/>
    <mergeCell ref="A3:N3"/>
    <mergeCell ref="A4:N4"/>
    <mergeCell ref="A6:C6"/>
    <mergeCell ref="A5:C5"/>
    <mergeCell ref="F5:N6"/>
    <mergeCell ref="D5:E5"/>
    <mergeCell ref="D6:E6"/>
    <mergeCell ref="A7:E7"/>
    <mergeCell ref="F7:N7"/>
    <mergeCell ref="E9:E10"/>
    <mergeCell ref="G9:G10"/>
    <mergeCell ref="A9:B9"/>
    <mergeCell ref="C9:D9"/>
    <mergeCell ref="H9:H10"/>
    <mergeCell ref="K9:L9"/>
    <mergeCell ref="M9:M10"/>
    <mergeCell ref="N9:N10"/>
    <mergeCell ref="F9:F10"/>
    <mergeCell ref="I9:J9"/>
    <mergeCell ref="A8:E8"/>
    <mergeCell ref="F8:N8"/>
  </mergeCells>
  <printOptions horizontalCentered="1"/>
  <pageMargins left="0.7" right="0.7" top="0.75" bottom="0.75" header="0.3" footer="0.3"/>
  <pageSetup horizontalDpi="300" verticalDpi="3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A2</cp:lastModifiedBy>
  <cp:lastPrinted>2024-05-22T05:42:19Z</cp:lastPrinted>
  <dcterms:created xsi:type="dcterms:W3CDTF">2018-06-11T08:57:38Z</dcterms:created>
  <dcterms:modified xsi:type="dcterms:W3CDTF">2024-07-03T04:04:41Z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