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20535" windowHeight="9405" activeTab="0"/>
  </bookViews>
  <sheets>
    <sheet name="ANNEXURE-I" sheetId="1" r:id="rId1"/>
    <sheet name="POST VARIATION" sheetId="2" r:id="rId2"/>
    <sheet name="ANNEXURE-II" sheetId="3" r:id="rId3"/>
    <sheet name="ANNEXURE-IIA" sheetId="4" r:id="rId4"/>
    <sheet name="ANNEXURE-III" sheetId="5" r:id="rId5"/>
    <sheet name="ANNEXURE-IV" sheetId="6" r:id="rId6"/>
    <sheet name="ANNEXURE-V" sheetId="7" r:id="rId7"/>
    <sheet name="ANNEXURE-VI" sheetId="8" r:id="rId8"/>
  </sheets>
  <externalReferences>
    <externalReference r:id="rId11"/>
  </externalReferences>
  <definedNames>
    <definedName name="_xlnm._FilterDatabase" localSheetId="0" hidden="1">'ANNEXURE-I'!$A$10:$AC$92</definedName>
    <definedName name="_xlfn.SUMIFS" hidden="1">#NAME?</definedName>
    <definedName name="_xlnm.Print_Area" localSheetId="0">'ANNEXURE-I'!$A$1:$AA$92</definedName>
    <definedName name="_xlnm.Print_Area" localSheetId="2">'ANNEXURE-II'!$A$1:$K$46</definedName>
    <definedName name="_xlnm.Print_Area" localSheetId="3">'ANNEXURE-IIA'!$A$1:$K$48</definedName>
    <definedName name="_xlnm.Print_Area" localSheetId="4">'ANNEXURE-III'!$A$1:$S$43</definedName>
    <definedName name="_xlnm.Print_Area" localSheetId="5">'ANNEXURE-IV'!$A$1:$I$35</definedName>
    <definedName name="_xlnm.Print_Area" localSheetId="6">'ANNEXURE-V'!$A$1:$L$38</definedName>
    <definedName name="_xlnm.Print_Area" localSheetId="7">'ANNEXURE-VI'!$A$1:$N$11</definedName>
    <definedName name="_xlnm.Print_Area" localSheetId="1">'POST VARIATION'!$A$1:$M$91</definedName>
    <definedName name="_xlnm.Print_Titles" localSheetId="0">'ANNEXURE-I'!$1:$10</definedName>
    <definedName name="_xlnm.Print_Titles" localSheetId="1">'POST VARIATION'!$1:$9</definedName>
  </definedNames>
  <calcPr fullCalcOnLoad="1"/>
</workbook>
</file>

<file path=xl/sharedStrings.xml><?xml version="1.0" encoding="utf-8"?>
<sst xmlns="http://schemas.openxmlformats.org/spreadsheetml/2006/main" count="613" uniqueCount="284">
  <si>
    <t>AD CODE / NAME</t>
  </si>
  <si>
    <t>HOD CODE / NAME</t>
  </si>
  <si>
    <t>Permanent</t>
  </si>
  <si>
    <t>Temporary+</t>
  </si>
  <si>
    <t>Unclassified Places</t>
  </si>
  <si>
    <t>TOTAL</t>
  </si>
  <si>
    <t xml:space="preserve">No of  Person  in CPS </t>
  </si>
  <si>
    <t>No of  Person  in MC</t>
  </si>
  <si>
    <t xml:space="preserve">Level </t>
  </si>
  <si>
    <t xml:space="preserve">Grade I(a) </t>
  </si>
  <si>
    <t xml:space="preserve">Grade I(b) </t>
  </si>
  <si>
    <t>ANNEXURE  -  I</t>
  </si>
  <si>
    <t>-</t>
  </si>
  <si>
    <t>SUPERINTENDENT</t>
  </si>
  <si>
    <t>ASSISTANT</t>
  </si>
  <si>
    <t>LIBRARIAN</t>
  </si>
  <si>
    <t>JUNIOR ASSISTANT</t>
  </si>
  <si>
    <t>TYPIST</t>
  </si>
  <si>
    <t>RECORD CLERK</t>
  </si>
  <si>
    <t>OFFICE ASSISTANT</t>
  </si>
  <si>
    <t>WATCHMAN</t>
  </si>
  <si>
    <t>SWEEPER</t>
  </si>
  <si>
    <t>SCAVENGER-1</t>
  </si>
  <si>
    <t>SWEEPER-1</t>
  </si>
  <si>
    <t xml:space="preserve">Grade II </t>
  </si>
  <si>
    <t>STS-2</t>
  </si>
  <si>
    <t>Level</t>
  </si>
  <si>
    <t>Minimum</t>
  </si>
  <si>
    <t>Maximum</t>
  </si>
  <si>
    <t xml:space="preserve">Average Pay </t>
  </si>
  <si>
    <t>* Total Special 
Pay / PP
if any</t>
  </si>
  <si>
    <t>No of Persons</t>
  </si>
  <si>
    <t>Total
Provision for the Year
[((5)) x (7)) + 6) x 12]</t>
  </si>
  <si>
    <t>Total
Provision for the Year
[((5)) x (9)) + 6) x 12]</t>
  </si>
  <si>
    <t>Sanctioned Post</t>
  </si>
  <si>
    <t>Filled Post</t>
  </si>
  <si>
    <t>Revised Levels of Pay</t>
  </si>
  <si>
    <t>(a) STATEMENT OF PAY</t>
  </si>
  <si>
    <t>ANNEXURE-II</t>
  </si>
  <si>
    <t>Number of Persons</t>
  </si>
  <si>
    <t>Grade III</t>
  </si>
  <si>
    <t>S. No</t>
  </si>
  <si>
    <t>65500(T)</t>
  </si>
  <si>
    <t>116600(HSHM)</t>
  </si>
  <si>
    <t>(b) STATEMENT OF PAY</t>
  </si>
  <si>
    <t>SPECIAL TIME SCALES OF PAY</t>
  </si>
  <si>
    <t>STS-1</t>
  </si>
  <si>
    <t>STS-3</t>
  </si>
  <si>
    <t>STS-4</t>
  </si>
  <si>
    <t>STS-5</t>
  </si>
  <si>
    <t>STS-6</t>
  </si>
  <si>
    <t>Total</t>
  </si>
  <si>
    <t>CATEGORY</t>
  </si>
  <si>
    <t>Total Provision  for the Year
[(3) x (4) x 12]</t>
  </si>
  <si>
    <t>Number of Person</t>
  </si>
  <si>
    <t>Consolidated / Fixed Pay per month</t>
  </si>
  <si>
    <t>DRIVER  (upto   40000)</t>
  </si>
  <si>
    <t>NIGHT WATCHMAN</t>
  </si>
  <si>
    <t>P.G. ASSISTANT</t>
  </si>
  <si>
    <t>B.T. ASSISTANT</t>
  </si>
  <si>
    <t>JUNIOR ASSISTANT (Formerly / Existing post )</t>
  </si>
  <si>
    <t>OFFICE ASSISTANT  ( upto 2000)</t>
  </si>
  <si>
    <t>SWEEPER       (upto 1  to 2000)</t>
  </si>
  <si>
    <t>WATCHMAN (upto 5000)</t>
  </si>
  <si>
    <t>S.G.ASST</t>
  </si>
  <si>
    <t>SPECIAL TEACHER      (upto 5000)</t>
  </si>
  <si>
    <t>Bonus</t>
  </si>
  <si>
    <t>Grand Total</t>
  </si>
  <si>
    <t>(c) STATEMENT OF PAY</t>
  </si>
  <si>
    <t>SCAVENGER     (upto 1  to 2000)</t>
  </si>
  <si>
    <t>ANNEXURE - III</t>
  </si>
  <si>
    <t>GOI - HRA*</t>
  </si>
  <si>
    <t>* Central Govt. HRA may be calculated as a whole and enter the same in col.(5)</t>
  </si>
  <si>
    <t xml:space="preserve">Total Provision for the year
</t>
  </si>
  <si>
    <t>ANNEXURE - III (A)</t>
  </si>
  <si>
    <t>SUB-HEAD OF ACCOUNT</t>
  </si>
  <si>
    <t>Sl. No.</t>
  </si>
  <si>
    <t>Pay Range</t>
  </si>
  <si>
    <t>Chennai City and areas around the City at a distance not exceeding 32 kms. from the City limits.</t>
  </si>
  <si>
    <t>(1)</t>
  </si>
  <si>
    <t>(2)</t>
  </si>
  <si>
    <t>(3)</t>
  </si>
  <si>
    <t>(4)</t>
  </si>
  <si>
    <t>(5)</t>
  </si>
  <si>
    <t>(6)</t>
  </si>
  <si>
    <r>
      <t xml:space="preserve">TOTAL PERSONS </t>
    </r>
    <r>
      <rPr>
        <sz val="8"/>
        <color indexed="8"/>
        <rFont val="Calibri"/>
        <family val="2"/>
      </rPr>
      <t>[(4)+(7)+(10)+(13)+(16)] :</t>
    </r>
  </si>
  <si>
    <t>Amount</t>
  </si>
  <si>
    <t>Reason For OA Claim</t>
  </si>
  <si>
    <t>Allowances</t>
  </si>
  <si>
    <t>SPL ALLOWANCE FOR SEC. GRADE CATEGORY</t>
  </si>
  <si>
    <t>SPL ALLOWANCE FOR HIGH SCHOOL HM</t>
  </si>
  <si>
    <t>WASHING ALLOWANCE</t>
  </si>
  <si>
    <t>HILL ALLOWANCE</t>
  </si>
  <si>
    <t>WINTER ALLOWANCE</t>
  </si>
  <si>
    <t>PL ALLOWANCE (251 TO 500)</t>
  </si>
  <si>
    <t>OTHER ALLOWANCES</t>
  </si>
  <si>
    <t>Total (2) X (3)</t>
  </si>
  <si>
    <t>Adhoc Bonus (Group C &amp; D)</t>
  </si>
  <si>
    <t>Special Time scale (Filled Post) STS-1</t>
  </si>
  <si>
    <t>MEDICAL ALLOWANCE</t>
  </si>
  <si>
    <t xml:space="preserve">No of Persons in Filled post </t>
  </si>
  <si>
    <t>Total  Provision for the year
[(1)XRs.300x12]</t>
  </si>
  <si>
    <t xml:space="preserve"> No of Persons in Medical Charges  </t>
  </si>
  <si>
    <t>No. of Persons</t>
  </si>
  <si>
    <t xml:space="preserve">Rate per month </t>
  </si>
  <si>
    <t>Name of the Post</t>
  </si>
  <si>
    <t xml:space="preserve">Arrears   if any </t>
  </si>
  <si>
    <t>CRAFT INSTRUCTOR</t>
  </si>
  <si>
    <t>DAILY WAGES (SWEEPER)</t>
  </si>
  <si>
    <t>DAILY WAGES</t>
  </si>
  <si>
    <t>GARDENER CUM SWEEPER</t>
  </si>
  <si>
    <t>SWEEPER CUM WATER CARRIER (UPTO 2000)</t>
  </si>
  <si>
    <t>LIBRARIAN (UPTO 2000)</t>
  </si>
  <si>
    <t>MAZDOOR</t>
  </si>
  <si>
    <t>VOCATIONAL INSTRUCTOR (PART TIME)</t>
  </si>
  <si>
    <t xml:space="preserve">NIGHT WATCHAMAN </t>
  </si>
  <si>
    <t>NURSING INSTRUCTOR</t>
  </si>
  <si>
    <t>SCAVENGER (UPTO 2000)</t>
  </si>
  <si>
    <t>SCAVENGER</t>
  </si>
  <si>
    <t>SCAVENGER (PART TIME - UPTO 2000)</t>
  </si>
  <si>
    <t>SWEEPER (UPTO 2000)</t>
  </si>
  <si>
    <t>SWEEPER (2000 TO 4000)</t>
  </si>
  <si>
    <t xml:space="preserve">SWEEPER </t>
  </si>
  <si>
    <t>SWEEPER (PART TIME 2000 TO 4000)</t>
  </si>
  <si>
    <t>SWEEPER CUM SCAVENGER</t>
  </si>
  <si>
    <t>WATERMAN (UPTO 2000)</t>
  </si>
  <si>
    <t>SWEEPER (PART TIME UPTO 2000)</t>
  </si>
  <si>
    <t xml:space="preserve">WATER WOMEN </t>
  </si>
  <si>
    <t>ANNEXURE-V</t>
  </si>
  <si>
    <t>ANNEXURE- IV</t>
  </si>
  <si>
    <t>BONUS</t>
  </si>
  <si>
    <t xml:space="preserve">Reason for Arrears                                                              </t>
  </si>
  <si>
    <t xml:space="preserve">OA </t>
  </si>
  <si>
    <t>No.of Persons</t>
  </si>
  <si>
    <t>Sanctioned Posts</t>
  </si>
  <si>
    <t>M.A.</t>
  </si>
  <si>
    <t>H.R.A.</t>
  </si>
  <si>
    <t>C.C.A.</t>
  </si>
  <si>
    <t>PAY</t>
  </si>
  <si>
    <t xml:space="preserve"> Filled  Posts</t>
  </si>
  <si>
    <t>ANNEXURE - VI</t>
  </si>
  <si>
    <t>CONSOLIDATED FORM</t>
  </si>
  <si>
    <t xml:space="preserve">Rate  per year          </t>
  </si>
  <si>
    <t>Wages Enclosure</t>
  </si>
  <si>
    <t>Revised  Pay</t>
  </si>
  <si>
    <t>Revised Levels  of Pay</t>
  </si>
  <si>
    <t>Min</t>
  </si>
  <si>
    <t>Max</t>
  </si>
  <si>
    <t>WARDEN</t>
  </si>
  <si>
    <t>STANDARD LEVELS OF PAY</t>
  </si>
  <si>
    <t>JUNIOR ASSISTANT          (RMSA)</t>
  </si>
  <si>
    <t>LIBRARIAN                        (RMSA)</t>
  </si>
  <si>
    <t>LAB ASSISTANT                (RMSA)</t>
  </si>
  <si>
    <t>OFFICE ASSISTANT           (RMSA)</t>
  </si>
  <si>
    <t>SWEEPER                          (RMSA)</t>
  </si>
  <si>
    <t>NIGHT WATCHMAN         (RMSA)</t>
  </si>
  <si>
    <t>GARDENER                        (RMSA)</t>
  </si>
  <si>
    <t>03</t>
  </si>
  <si>
    <t>Total [(8)+(9)]</t>
  </si>
  <si>
    <t>Total[(11)+(12)]</t>
  </si>
  <si>
    <t>Total[(14)+(15)]</t>
  </si>
  <si>
    <t xml:space="preserve">CONSOLIDATED PAY / FIXED PAY / CONTRACT PAYMENT </t>
  </si>
  <si>
    <t xml:space="preserve">Pay Range 
</t>
  </si>
  <si>
    <r>
      <t xml:space="preserve">GRAND TOTAL </t>
    </r>
    <r>
      <rPr>
        <sz val="8"/>
        <color indexed="8"/>
        <rFont val="Calibri"/>
        <family val="2"/>
      </rPr>
      <t>[(6)+(9)+(12)+(15)+(18)] :</t>
    </r>
  </si>
  <si>
    <t>Cities of Coimbatore, Madurai, Salem,Tirupur,Erode, Tiruchirappalli and Tirunelveli  areas around them at a distance not exceeding 16 kms from the city limits</t>
  </si>
  <si>
    <t>CASH ALLOWANCE (UPTO 1500)</t>
  </si>
  <si>
    <t>HANDICAPPED ALLOWANCE (UPTO 2500)</t>
  </si>
  <si>
    <t>RECORD ASSISTANT</t>
  </si>
  <si>
    <t>WATERMAN</t>
  </si>
  <si>
    <t>SWEEPER-CUM-GARDENER</t>
  </si>
  <si>
    <t>SWEEPER-CUM-WATERMAN</t>
  </si>
  <si>
    <t>MALAYALAM PANDIT</t>
  </si>
  <si>
    <t>SANSKRIT PANDIT</t>
  </si>
  <si>
    <t>URDU PANDIT</t>
  </si>
  <si>
    <t>KANNADA PANDIT</t>
  </si>
  <si>
    <t>TELUGU PANDIT</t>
  </si>
  <si>
    <t>SECONDARY  GRADE ASSISTANT</t>
  </si>
  <si>
    <t>AUTO INSTRUCTOR</t>
  </si>
  <si>
    <t>BINDING INSTRUCTOR</t>
  </si>
  <si>
    <t>HORTICULTURE INSTRUCTOR</t>
  </si>
  <si>
    <t>MANUAL TRAINING INSTRUCTOR</t>
  </si>
  <si>
    <t>TYPING INSTRUCTOR</t>
  </si>
  <si>
    <t>WOODWORK INSTRUCTOR</t>
  </si>
  <si>
    <t>PHARMASIST</t>
  </si>
  <si>
    <t>TAILORING INSTRUCTOR</t>
  </si>
  <si>
    <t>TELUGU PANDIT GR.II</t>
  </si>
  <si>
    <t>PRE-VOCATIONAL INSTRUCTOR</t>
  </si>
  <si>
    <t>MACHINIST</t>
  </si>
  <si>
    <t>PHYSICAL EDUCATION TEACHER</t>
  </si>
  <si>
    <t>WEAVING INSTRUCTOR</t>
  </si>
  <si>
    <t>AGRICULTURE INSTRUCTOR</t>
  </si>
  <si>
    <t>JUNIOR TRAINING  INSTRUCTOR</t>
  </si>
  <si>
    <t>LAB ASSISTANT</t>
  </si>
  <si>
    <t>CRAFT INSTRUCTOR-1</t>
  </si>
  <si>
    <t>HOME  SCIENCE  ATTENDER</t>
  </si>
  <si>
    <t>SENIOR MECHANIC</t>
  </si>
  <si>
    <t>LIBRARY ASSISTANT</t>
  </si>
  <si>
    <t>JUNIOR MECHANIC</t>
  </si>
  <si>
    <t>WEAVING ATTENDER</t>
  </si>
  <si>
    <t>LIBRARY RECORD CLERK</t>
  </si>
  <si>
    <t>CONDUCTORS</t>
  </si>
  <si>
    <t>COOK</t>
  </si>
  <si>
    <t>AGRI MAISTRY</t>
  </si>
  <si>
    <t>AYAH</t>
  </si>
  <si>
    <t>LAB ATTENDER</t>
  </si>
  <si>
    <t>LIBRARY ATTENDER</t>
  </si>
  <si>
    <t>GARDENER</t>
  </si>
  <si>
    <t>AGRICULTURE COOLIE</t>
  </si>
  <si>
    <t>SCAVENGER-CUM-GARDENER</t>
  </si>
  <si>
    <t>SCAVENGER-CUM-SWEEPER</t>
  </si>
  <si>
    <t>WATCHMAN-CUM-GARDENER</t>
  </si>
  <si>
    <t>GARDENER-CUM-SWEEPER</t>
  </si>
  <si>
    <t>WATCHMAN-CUM-SWEEPER</t>
  </si>
  <si>
    <t>WATCHMAN-CUM-WATERMAN</t>
  </si>
  <si>
    <t>WATERMAN-CUM-GARDENER</t>
  </si>
  <si>
    <t>2202-02-109 AA</t>
  </si>
  <si>
    <t>DISTRICT ENVIRONMENTAL  CO-ORDINATOR</t>
  </si>
  <si>
    <t xml:space="preserve"> No  of Persons  in CCA (Filled Post)</t>
  </si>
  <si>
    <t>Chennai city (not exceeding 32kms)</t>
  </si>
  <si>
    <t>Cities of Coimbatore, Madurai etc( not exceding 16kms )</t>
  </si>
  <si>
    <t>Grade IV( Unclassified Places)</t>
  </si>
  <si>
    <t xml:space="preserve"> STATEMENT OF CITY COMPENSATORY ALLOWANCE (FILLED POST)</t>
  </si>
  <si>
    <t xml:space="preserve">Total </t>
  </si>
  <si>
    <r>
      <rPr>
        <b/>
        <u val="single"/>
        <sz val="12"/>
        <color indexed="8"/>
        <rFont val="Calibri"/>
        <family val="2"/>
      </rPr>
      <t>2202-02-109 AA:</t>
    </r>
    <r>
      <rPr>
        <b/>
        <sz val="12"/>
        <color indexed="8"/>
        <rFont val="Calibri"/>
        <family val="2"/>
      </rPr>
      <t xml:space="preserve">    2202.  General Education – 02. Secondary Education – 109 - Government Secondary Schools -State's Expenditure -  AA. Salary of Teachers and staff in Government Secondary and Higher Secondary Schools
</t>
    </r>
  </si>
  <si>
    <t>SPECIAL TEACHER (MUSIC )</t>
  </si>
  <si>
    <t>SPECIAL TEACHER (DRAWING )</t>
  </si>
  <si>
    <t>SPECIAL TEACHER (SEWING)</t>
  </si>
  <si>
    <t>No. Of Post as Per IFHRMS</t>
  </si>
  <si>
    <t>Reason for Variation                        (Deployment / Surplus/ Post transfer / Upgradation new post etc..)</t>
  </si>
  <si>
    <t>IFHRMS CODE / SUB-ORDINATE OFFICE NAME &amp; PLACE</t>
  </si>
  <si>
    <t>HEAD OF ACCOUNT</t>
  </si>
  <si>
    <t xml:space="preserve">POST VARIATION </t>
  </si>
  <si>
    <t xml:space="preserve">  STATEMENT OF HOUSE RENT ALLOWANCE (FILLED POST)</t>
  </si>
  <si>
    <t>No. Of. Schools</t>
  </si>
  <si>
    <t>HSS:</t>
  </si>
  <si>
    <t>HS:</t>
  </si>
  <si>
    <t>SPECIAL TEACHER (CRAFT)</t>
  </si>
  <si>
    <t>75900(T)</t>
  </si>
  <si>
    <t>75900(NT)</t>
  </si>
  <si>
    <t>135100(HSHM)</t>
  </si>
  <si>
    <t>135100(Other)</t>
  </si>
  <si>
    <t>41010291 /  SCHOOL EDUCATION</t>
  </si>
  <si>
    <t>WAGES (Changed to Contract Pay)</t>
  </si>
  <si>
    <t xml:space="preserve"> WAGES (Changed to Contract Pay)</t>
  </si>
  <si>
    <t xml:space="preserve"> Consolidated pay </t>
  </si>
  <si>
    <t xml:space="preserve">  No. of Persons in MC </t>
  </si>
  <si>
    <r>
      <t xml:space="preserve">  No. of Persons in      </t>
    </r>
    <r>
      <rPr>
        <b/>
        <sz val="11"/>
        <color indexed="8"/>
        <rFont val="Calibri"/>
        <family val="2"/>
      </rPr>
      <t>CPS</t>
    </r>
  </si>
  <si>
    <t>Name of the  Post                                          (No abbreviation)</t>
  </si>
  <si>
    <t>Personal  Pay, if any</t>
  </si>
  <si>
    <t>Special Pay, if any</t>
  </si>
  <si>
    <t>Sl.No.</t>
  </si>
  <si>
    <t>NUMBER STATEMENT :</t>
  </si>
  <si>
    <t>NUMBER OF PERSONS 
RETIRING DURING</t>
  </si>
  <si>
    <r>
      <t xml:space="preserve">Revised  Classification   </t>
    </r>
    <r>
      <rPr>
        <b/>
        <sz val="10"/>
        <color indexed="8"/>
        <rFont val="Calibri"/>
        <family val="2"/>
      </rPr>
      <t xml:space="preserve"> No  of Persons  in                                                                                   HOUSE RENT ALLOWANCE                                                              (Filled Post)
</t>
    </r>
  </si>
  <si>
    <t>SPL ALLOWANCE(Up to 100)</t>
  </si>
  <si>
    <t>SPL ALLOWANCE(101-250)</t>
  </si>
  <si>
    <t>AHM ALLOWANCE(Up to 100)</t>
  </si>
  <si>
    <t>HEADMASTER HIGHER SECONDARY SCHOOL</t>
  </si>
  <si>
    <t>HEADMASTER HIGH SCHOOL</t>
  </si>
  <si>
    <t>POST GRADUATE ASSISTANT</t>
  </si>
  <si>
    <t>PHYSICAL DIRECTOR GRADE.I</t>
  </si>
  <si>
    <t>COMPUTER INSTRUCTOR GRADE.I</t>
  </si>
  <si>
    <t>BACHELOR OF TEACHING ASSISTANT</t>
  </si>
  <si>
    <t>BACHELOR OF TEACHING TAMIL PANDIT</t>
  </si>
  <si>
    <t>VOCTIONAL INSTRUCTOR GRADE.I</t>
  </si>
  <si>
    <t>COMPUTER INSTRUCTOR GRADE.II</t>
  </si>
  <si>
    <t>PHYSICAL DIRECTOR GRADE.II</t>
  </si>
  <si>
    <t>ENGINEERING INSTRUCTOR GRADE.I</t>
  </si>
  <si>
    <t>COMMERCIAL INSTRUCTOR GRADE.II</t>
  </si>
  <si>
    <t>MATRON GRADE.I</t>
  </si>
  <si>
    <t>LIBRARY GRADE.III</t>
  </si>
  <si>
    <t>180500</t>
  </si>
  <si>
    <t>116600</t>
  </si>
  <si>
    <t>115700</t>
  </si>
  <si>
    <t>65500</t>
  </si>
  <si>
    <t>62000</t>
  </si>
  <si>
    <t>50400</t>
  </si>
  <si>
    <t>50000</t>
  </si>
  <si>
    <t>57900</t>
  </si>
  <si>
    <t>56900</t>
  </si>
  <si>
    <t>52400</t>
  </si>
  <si>
    <t>ENGINEERING INSTRUCTOR GRADE.II</t>
  </si>
  <si>
    <t>Variation (Column.                8-9) (Decrease)</t>
  </si>
  <si>
    <t>Variation (Column.    9-8) (Increase)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</si>
</sst>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;[Red]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8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u val="single"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0" fillId="0" borderId="0" xfId="0" applyBorder="1" applyAlignment="1">
      <alignment horizontal="center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Fill="1" applyBorder="1" applyAlignment="1" applyProtection="1">
      <alignment horizontal="right" vertical="center" wrapText="1"/>
      <protection/>
    </xf>
    <xf numFmtId="0" fontId="66" fillId="0" borderId="10" xfId="0" applyFont="1" applyBorder="1" applyAlignment="1">
      <alignment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/>
      <protection/>
    </xf>
    <xf numFmtId="0" fontId="66" fillId="0" borderId="10" xfId="0" applyFont="1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 vertical="center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/>
      <protection/>
    </xf>
    <xf numFmtId="0" fontId="65" fillId="0" borderId="11" xfId="0" applyFont="1" applyFill="1" applyBorder="1" applyAlignment="1" applyProtection="1">
      <alignment vertical="center" wrapText="1"/>
      <protection/>
    </xf>
    <xf numFmtId="1" fontId="65" fillId="0" borderId="10" xfId="0" applyNumberFormat="1" applyFont="1" applyFill="1" applyBorder="1" applyAlignment="1" applyProtection="1">
      <alignment horizontal="right" vertical="center" wrapText="1"/>
      <protection/>
    </xf>
    <xf numFmtId="0" fontId="65" fillId="0" borderId="12" xfId="0" applyFont="1" applyFill="1" applyBorder="1" applyAlignment="1" applyProtection="1">
      <alignment horizontal="right" vertical="center" wrapText="1"/>
      <protection/>
    </xf>
    <xf numFmtId="0" fontId="64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right"/>
    </xf>
    <xf numFmtId="0" fontId="61" fillId="0" borderId="0" xfId="0" applyFont="1" applyAlignment="1">
      <alignment horizontal="right"/>
    </xf>
    <xf numFmtId="0" fontId="0" fillId="0" borderId="13" xfId="0" applyBorder="1" applyAlignment="1">
      <alignment/>
    </xf>
    <xf numFmtId="0" fontId="61" fillId="0" borderId="0" xfId="0" applyFont="1" applyBorder="1" applyAlignment="1">
      <alignment horizontal="right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1" fillId="0" borderId="14" xfId="0" applyFont="1" applyBorder="1" applyAlignment="1">
      <alignment horizontal="center" vertical="center" wrapText="1"/>
    </xf>
    <xf numFmtId="0" fontId="69" fillId="0" borderId="13" xfId="0" applyFont="1" applyBorder="1" applyAlignment="1">
      <alignment/>
    </xf>
    <xf numFmtId="0" fontId="69" fillId="0" borderId="15" xfId="0" applyFont="1" applyBorder="1" applyAlignment="1">
      <alignment/>
    </xf>
    <xf numFmtId="0" fontId="70" fillId="0" borderId="14" xfId="0" applyFont="1" applyBorder="1" applyAlignment="1">
      <alignment vertical="top"/>
    </xf>
    <xf numFmtId="0" fontId="70" fillId="0" borderId="10" xfId="0" applyFont="1" applyBorder="1" applyAlignment="1">
      <alignment/>
    </xf>
    <xf numFmtId="0" fontId="70" fillId="0" borderId="14" xfId="0" applyFont="1" applyBorder="1" applyAlignment="1">
      <alignment horizontal="right" vertical="top"/>
    </xf>
    <xf numFmtId="0" fontId="70" fillId="0" borderId="10" xfId="0" applyFont="1" applyBorder="1" applyAlignment="1">
      <alignment horizontal="right" vertical="center"/>
    </xf>
    <xf numFmtId="0" fontId="70" fillId="0" borderId="14" xfId="0" applyFont="1" applyBorder="1" applyAlignment="1">
      <alignment/>
    </xf>
    <xf numFmtId="0" fontId="70" fillId="0" borderId="16" xfId="0" applyFont="1" applyBorder="1" applyAlignment="1">
      <alignment horizontal="center"/>
    </xf>
    <xf numFmtId="0" fontId="70" fillId="0" borderId="13" xfId="0" applyFont="1" applyBorder="1" applyAlignment="1">
      <alignment/>
    </xf>
    <xf numFmtId="0" fontId="70" fillId="0" borderId="17" xfId="0" applyFont="1" applyBorder="1" applyAlignment="1">
      <alignment horizontal="center"/>
    </xf>
    <xf numFmtId="0" fontId="69" fillId="0" borderId="0" xfId="0" applyFont="1" applyAlignment="1">
      <alignment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right" vertical="center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8" fillId="0" borderId="10" xfId="0" applyFont="1" applyBorder="1" applyAlignment="1">
      <alignment horizontal="right" vertical="top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14" xfId="0" applyFont="1" applyBorder="1" applyAlignment="1" quotePrefix="1">
      <alignment horizontal="center" vertical="center" wrapText="1"/>
    </xf>
    <xf numFmtId="0" fontId="73" fillId="0" borderId="10" xfId="0" applyFont="1" applyFill="1" applyBorder="1" applyAlignment="1" applyProtection="1" quotePrefix="1">
      <alignment horizontal="center" vertical="center" wrapText="1"/>
      <protection/>
    </xf>
    <xf numFmtId="0" fontId="61" fillId="0" borderId="10" xfId="0" applyFont="1" applyBorder="1" applyAlignment="1" applyProtection="1">
      <alignment/>
      <protection/>
    </xf>
    <xf numFmtId="0" fontId="73" fillId="0" borderId="10" xfId="0" applyFont="1" applyBorder="1" applyAlignment="1" applyProtection="1">
      <alignment horizontal="center"/>
      <protection/>
    </xf>
    <xf numFmtId="0" fontId="68" fillId="0" borderId="10" xfId="0" applyFont="1" applyBorder="1" applyAlignment="1" applyProtection="1">
      <alignment/>
      <protection/>
    </xf>
    <xf numFmtId="0" fontId="68" fillId="0" borderId="11" xfId="0" applyFont="1" applyBorder="1" applyAlignment="1" applyProtection="1">
      <alignment horizontal="left"/>
      <protection/>
    </xf>
    <xf numFmtId="0" fontId="68" fillId="0" borderId="10" xfId="0" applyFont="1" applyBorder="1" applyAlignment="1" applyProtection="1">
      <alignment horizontal="center"/>
      <protection/>
    </xf>
    <xf numFmtId="0" fontId="68" fillId="0" borderId="18" xfId="0" applyFont="1" applyBorder="1" applyAlignment="1" applyProtection="1">
      <alignment/>
      <protection/>
    </xf>
    <xf numFmtId="0" fontId="68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1" fillId="0" borderId="10" xfId="0" applyFont="1" applyBorder="1" applyAlignment="1">
      <alignment horizontal="right" vertical="top"/>
    </xf>
    <xf numFmtId="0" fontId="70" fillId="2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68" fillId="0" borderId="10" xfId="0" applyFont="1" applyFill="1" applyBorder="1" applyAlignment="1" applyProtection="1">
      <alignment horizontal="right" vertical="top"/>
      <protection/>
    </xf>
    <xf numFmtId="0" fontId="10" fillId="0" borderId="10" xfId="0" applyFont="1" applyFill="1" applyBorder="1" applyAlignment="1" applyProtection="1">
      <alignment/>
      <protection/>
    </xf>
    <xf numFmtId="0" fontId="7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vertical="top"/>
    </xf>
    <xf numFmtId="0" fontId="6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/>
    </xf>
    <xf numFmtId="0" fontId="0" fillId="2" borderId="10" xfId="0" applyFont="1" applyFill="1" applyBorder="1" applyAlignment="1" applyProtection="1">
      <alignment/>
      <protection locked="0"/>
    </xf>
    <xf numFmtId="0" fontId="68" fillId="2" borderId="10" xfId="0" applyFont="1" applyFill="1" applyBorder="1" applyAlignment="1" applyProtection="1">
      <alignment/>
      <protection locked="0"/>
    </xf>
    <xf numFmtId="0" fontId="68" fillId="0" borderId="10" xfId="0" applyFont="1" applyBorder="1" applyAlignment="1">
      <alignment vertical="top" wrapText="1"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49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 wrapText="1"/>
      <protection/>
    </xf>
    <xf numFmtId="0" fontId="68" fillId="0" borderId="12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9" fillId="0" borderId="19" xfId="0" applyFont="1" applyBorder="1" applyAlignment="1">
      <alignment vertical="center" wrapText="1"/>
    </xf>
    <xf numFmtId="0" fontId="69" fillId="0" borderId="20" xfId="0" applyFont="1" applyBorder="1" applyAlignment="1">
      <alignment vertical="center"/>
    </xf>
    <xf numFmtId="0" fontId="68" fillId="0" borderId="14" xfId="0" applyFont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right" vertical="center"/>
    </xf>
    <xf numFmtId="0" fontId="74" fillId="0" borderId="1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/>
    </xf>
    <xf numFmtId="0" fontId="64" fillId="0" borderId="0" xfId="0" applyFont="1" applyAlignment="1">
      <alignment/>
    </xf>
    <xf numFmtId="0" fontId="0" fillId="33" borderId="0" xfId="0" applyFill="1" applyAlignment="1">
      <alignment/>
    </xf>
    <xf numFmtId="0" fontId="76" fillId="0" borderId="1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 vertical="center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8" fillId="0" borderId="10" xfId="0" applyFont="1" applyFill="1" applyBorder="1" applyAlignment="1" applyProtection="1">
      <alignment horizontal="center"/>
      <protection/>
    </xf>
    <xf numFmtId="0" fontId="77" fillId="0" borderId="10" xfId="0" applyFont="1" applyFill="1" applyBorder="1" applyAlignment="1" applyProtection="1" quotePrefix="1">
      <alignment horizontal="center" vertical="center" wrapText="1"/>
      <protection/>
    </xf>
    <xf numFmtId="0" fontId="77" fillId="0" borderId="10" xfId="0" applyFont="1" applyFill="1" applyBorder="1" applyAlignment="1" applyProtection="1" quotePrefix="1">
      <alignment horizontal="center" wrapText="1"/>
      <protection/>
    </xf>
    <xf numFmtId="164" fontId="78" fillId="2" borderId="10" xfId="0" applyNumberFormat="1" applyFont="1" applyFill="1" applyBorder="1" applyAlignment="1" applyProtection="1">
      <alignment/>
      <protection locked="0"/>
    </xf>
    <xf numFmtId="0" fontId="70" fillId="0" borderId="0" xfId="0" applyFont="1" applyFill="1" applyAlignment="1">
      <alignment/>
    </xf>
    <xf numFmtId="1" fontId="70" fillId="0" borderId="0" xfId="0" applyNumberFormat="1" applyFont="1" applyFill="1" applyAlignment="1" applyProtection="1">
      <alignment/>
      <protection/>
    </xf>
    <xf numFmtId="0" fontId="68" fillId="0" borderId="12" xfId="0" applyFont="1" applyFill="1" applyBorder="1" applyAlignment="1" applyProtection="1">
      <alignment horizontal="center"/>
      <protection/>
    </xf>
    <xf numFmtId="0" fontId="79" fillId="0" borderId="10" xfId="0" applyFont="1" applyFill="1" applyBorder="1" applyAlignment="1" applyProtection="1">
      <alignment horizontal="center" vertical="center" wrapText="1"/>
      <protection/>
    </xf>
    <xf numFmtId="0" fontId="79" fillId="0" borderId="10" xfId="0" applyFont="1" applyFill="1" applyBorder="1" applyAlignment="1" applyProtection="1">
      <alignment horizontal="center" vertical="center"/>
      <protection/>
    </xf>
    <xf numFmtId="0" fontId="76" fillId="0" borderId="10" xfId="0" applyFont="1" applyFill="1" applyBorder="1" applyAlignment="1" applyProtection="1">
      <alignment horizontal="right" vertical="top"/>
      <protection/>
    </xf>
    <xf numFmtId="49" fontId="76" fillId="0" borderId="10" xfId="0" applyNumberFormat="1" applyFont="1" applyFill="1" applyBorder="1" applyAlignment="1" applyProtection="1">
      <alignment horizontal="center" vertical="top"/>
      <protection/>
    </xf>
    <xf numFmtId="49" fontId="76" fillId="0" borderId="18" xfId="0" applyNumberFormat="1" applyFont="1" applyFill="1" applyBorder="1" applyAlignment="1" applyProtection="1">
      <alignment horizontal="center" vertical="top"/>
      <protection/>
    </xf>
    <xf numFmtId="49" fontId="76" fillId="0" borderId="12" xfId="0" applyNumberFormat="1" applyFont="1" applyFill="1" applyBorder="1" applyAlignment="1" applyProtection="1">
      <alignment vertical="top"/>
      <protection/>
    </xf>
    <xf numFmtId="49" fontId="76" fillId="0" borderId="21" xfId="0" applyNumberFormat="1" applyFont="1" applyFill="1" applyBorder="1" applyAlignment="1" applyProtection="1">
      <alignment vertical="top"/>
      <protection/>
    </xf>
    <xf numFmtId="0" fontId="68" fillId="0" borderId="10" xfId="0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 applyProtection="1">
      <alignment/>
      <protection/>
    </xf>
    <xf numFmtId="49" fontId="68" fillId="0" borderId="10" xfId="0" applyNumberFormat="1" applyFont="1" applyBorder="1" applyAlignment="1" applyProtection="1">
      <alignment/>
      <protection/>
    </xf>
    <xf numFmtId="49" fontId="68" fillId="0" borderId="10" xfId="0" applyNumberFormat="1" applyFont="1" applyBorder="1" applyAlignment="1" applyProtection="1">
      <alignment horizontal="right"/>
      <protection/>
    </xf>
    <xf numFmtId="0" fontId="68" fillId="0" borderId="11" xfId="0" applyFont="1" applyFill="1" applyBorder="1" applyAlignment="1" applyProtection="1">
      <alignment wrapText="1"/>
      <protection/>
    </xf>
    <xf numFmtId="0" fontId="68" fillId="0" borderId="21" xfId="0" applyFont="1" applyFill="1" applyBorder="1" applyAlignment="1" applyProtection="1">
      <alignment wrapText="1"/>
      <protection/>
    </xf>
    <xf numFmtId="0" fontId="68" fillId="0" borderId="12" xfId="0" applyFont="1" applyFill="1" applyBorder="1" applyAlignment="1" applyProtection="1">
      <alignment wrapText="1"/>
      <protection/>
    </xf>
    <xf numFmtId="0" fontId="73" fillId="0" borderId="10" xfId="0" applyFont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76" fillId="10" borderId="10" xfId="0" applyFont="1" applyFill="1" applyBorder="1" applyAlignment="1" applyProtection="1">
      <alignment vertical="top" wrapText="1"/>
      <protection/>
    </xf>
    <xf numFmtId="0" fontId="68" fillId="0" borderId="1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68" fillId="0" borderId="10" xfId="0" applyFont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61" fillId="0" borderId="10" xfId="0" applyFont="1" applyBorder="1" applyAlignment="1" applyProtection="1">
      <alignment vertical="center"/>
      <protection/>
    </xf>
    <xf numFmtId="0" fontId="68" fillId="0" borderId="10" xfId="0" applyFont="1" applyFill="1" applyBorder="1" applyAlignment="1" applyProtection="1">
      <alignment horizontal="center" textRotation="90"/>
      <protection/>
    </xf>
    <xf numFmtId="0" fontId="76" fillId="2" borderId="10" xfId="0" applyFont="1" applyFill="1" applyBorder="1" applyAlignment="1" applyProtection="1">
      <alignment vertical="top"/>
      <protection locked="0"/>
    </xf>
    <xf numFmtId="0" fontId="68" fillId="2" borderId="10" xfId="0" applyFont="1" applyFill="1" applyBorder="1" applyAlignment="1" applyProtection="1">
      <alignment vertical="top"/>
      <protection locked="0"/>
    </xf>
    <xf numFmtId="0" fontId="70" fillId="0" borderId="10" xfId="0" applyFont="1" applyBorder="1" applyAlignment="1">
      <alignment vertical="top"/>
    </xf>
    <xf numFmtId="0" fontId="68" fillId="0" borderId="10" xfId="0" applyFont="1" applyBorder="1" applyAlignment="1">
      <alignment vertical="top"/>
    </xf>
    <xf numFmtId="0" fontId="69" fillId="0" borderId="10" xfId="0" applyFont="1" applyBorder="1" applyAlignment="1">
      <alignment vertical="top"/>
    </xf>
    <xf numFmtId="0" fontId="0" fillId="2" borderId="10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>
      <alignment horizontal="center"/>
      <protection locked="0"/>
    </xf>
    <xf numFmtId="0" fontId="69" fillId="0" borderId="15" xfId="0" applyFont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2" fillId="0" borderId="10" xfId="0" applyFont="1" applyFill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78" fillId="0" borderId="0" xfId="0" applyFont="1" applyFill="1" applyAlignment="1">
      <alignment/>
    </xf>
    <xf numFmtId="0" fontId="70" fillId="2" borderId="10" xfId="0" applyFont="1" applyFill="1" applyBorder="1" applyAlignment="1" applyProtection="1">
      <alignment horizontal="center" vertical="center"/>
      <protection locked="0"/>
    </xf>
    <xf numFmtId="0" fontId="76" fillId="19" borderId="0" xfId="0" applyFont="1" applyFill="1" applyBorder="1" applyAlignment="1" applyProtection="1">
      <alignment vertical="top"/>
      <protection/>
    </xf>
    <xf numFmtId="49" fontId="76" fillId="0" borderId="10" xfId="0" applyNumberFormat="1" applyFont="1" applyFill="1" applyBorder="1" applyAlignment="1" applyProtection="1">
      <alignment vertical="top"/>
      <protection/>
    </xf>
    <xf numFmtId="0" fontId="68" fillId="0" borderId="10" xfId="0" applyFont="1" applyBorder="1" applyAlignment="1" applyProtection="1">
      <alignment horizontal="left" vertical="top" wrapText="1"/>
      <protection/>
    </xf>
    <xf numFmtId="0" fontId="78" fillId="0" borderId="0" xfId="0" applyFont="1" applyFill="1" applyAlignment="1">
      <alignment horizontal="left"/>
    </xf>
    <xf numFmtId="0" fontId="76" fillId="18" borderId="10" xfId="0" applyFont="1" applyFill="1" applyBorder="1" applyAlignment="1" applyProtection="1">
      <alignment vertical="top" wrapText="1"/>
      <protection/>
    </xf>
    <xf numFmtId="0" fontId="68" fillId="18" borderId="10" xfId="0" applyFont="1" applyFill="1" applyBorder="1" applyAlignment="1">
      <alignment vertical="top" wrapText="1"/>
    </xf>
    <xf numFmtId="0" fontId="61" fillId="0" borderId="10" xfId="0" applyFont="1" applyFill="1" applyBorder="1" applyAlignment="1" applyProtection="1">
      <alignment horizontal="center" vertical="top" wrapText="1"/>
      <protection/>
    </xf>
    <xf numFmtId="0" fontId="65" fillId="0" borderId="10" xfId="0" applyFont="1" applyFill="1" applyBorder="1" applyAlignment="1" applyProtection="1">
      <alignment horizontal="center" vertical="top" wrapText="1"/>
      <protection/>
    </xf>
    <xf numFmtId="49" fontId="76" fillId="0" borderId="11" xfId="0" applyNumberFormat="1" applyFont="1" applyFill="1" applyBorder="1" applyAlignment="1" applyProtection="1">
      <alignment horizontal="center" vertical="top"/>
      <protection/>
    </xf>
    <xf numFmtId="0" fontId="70" fillId="2" borderId="12" xfId="0" applyFont="1" applyFill="1" applyBorder="1" applyAlignment="1" applyProtection="1">
      <alignment/>
      <protection locked="0"/>
    </xf>
    <xf numFmtId="0" fontId="76" fillId="19" borderId="10" xfId="0" applyFont="1" applyFill="1" applyBorder="1" applyAlignment="1" applyProtection="1">
      <alignment vertical="top"/>
      <protection/>
    </xf>
    <xf numFmtId="0" fontId="76" fillId="0" borderId="10" xfId="0" applyFont="1" applyBorder="1" applyAlignment="1" applyProtection="1">
      <alignment horizontal="center" vertical="top" wrapText="1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9" fillId="0" borderId="10" xfId="0" applyFont="1" applyBorder="1" applyAlignment="1">
      <alignment horizontal="left"/>
    </xf>
    <xf numFmtId="0" fontId="69" fillId="0" borderId="21" xfId="0" applyFont="1" applyFill="1" applyBorder="1" applyAlignment="1" applyProtection="1">
      <alignment/>
      <protection/>
    </xf>
    <xf numFmtId="0" fontId="69" fillId="0" borderId="12" xfId="0" applyFont="1" applyFill="1" applyBorder="1" applyAlignment="1" applyProtection="1">
      <alignment/>
      <protection/>
    </xf>
    <xf numFmtId="0" fontId="80" fillId="0" borderId="0" xfId="0" applyFont="1" applyBorder="1" applyAlignment="1">
      <alignment horizontal="right"/>
    </xf>
    <xf numFmtId="0" fontId="80" fillId="0" borderId="0" xfId="0" applyFont="1" applyBorder="1" applyAlignment="1">
      <alignment horizontal="left"/>
    </xf>
    <xf numFmtId="0" fontId="80" fillId="0" borderId="22" xfId="0" applyFont="1" applyBorder="1" applyAlignment="1">
      <alignment/>
    </xf>
    <xf numFmtId="0" fontId="80" fillId="0" borderId="18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21" xfId="0" applyFont="1" applyBorder="1" applyAlignment="1">
      <alignment/>
    </xf>
    <xf numFmtId="0" fontId="80" fillId="0" borderId="23" xfId="0" applyFont="1" applyBorder="1" applyAlignment="1">
      <alignment/>
    </xf>
    <xf numFmtId="0" fontId="69" fillId="0" borderId="23" xfId="0" applyFont="1" applyBorder="1" applyAlignment="1">
      <alignment/>
    </xf>
    <xf numFmtId="0" fontId="69" fillId="0" borderId="0" xfId="0" applyFont="1" applyBorder="1" applyAlignment="1">
      <alignment/>
    </xf>
    <xf numFmtId="0" fontId="61" fillId="0" borderId="21" xfId="0" applyFont="1" applyBorder="1" applyAlignment="1">
      <alignment/>
    </xf>
    <xf numFmtId="0" fontId="61" fillId="0" borderId="12" xfId="0" applyFont="1" applyBorder="1" applyAlignment="1">
      <alignment/>
    </xf>
    <xf numFmtId="0" fontId="81" fillId="0" borderId="21" xfId="0" applyFont="1" applyBorder="1" applyAlignment="1">
      <alignment/>
    </xf>
    <xf numFmtId="0" fontId="81" fillId="0" borderId="12" xfId="0" applyFont="1" applyBorder="1" applyAlignment="1">
      <alignment/>
    </xf>
    <xf numFmtId="49" fontId="69" fillId="0" borderId="10" xfId="0" applyNumberFormat="1" applyFont="1" applyBorder="1" applyAlignment="1">
      <alignment horizontal="left"/>
    </xf>
    <xf numFmtId="0" fontId="68" fillId="34" borderId="10" xfId="0" applyFont="1" applyFill="1" applyBorder="1" applyAlignment="1" applyProtection="1">
      <alignment horizontal="right" vertical="top"/>
      <protection/>
    </xf>
    <xf numFmtId="0" fontId="68" fillId="34" borderId="10" xfId="0" applyFont="1" applyFill="1" applyBorder="1" applyAlignment="1" applyProtection="1">
      <alignment vertical="top" wrapText="1"/>
      <protection/>
    </xf>
    <xf numFmtId="0" fontId="76" fillId="34" borderId="10" xfId="0" applyFont="1" applyFill="1" applyBorder="1" applyAlignment="1" applyProtection="1">
      <alignment vertical="top"/>
      <protection/>
    </xf>
    <xf numFmtId="0" fontId="76" fillId="34" borderId="10" xfId="0" applyFont="1" applyFill="1" applyBorder="1" applyAlignment="1" applyProtection="1">
      <alignment vertical="top" wrapText="1"/>
      <protection/>
    </xf>
    <xf numFmtId="0" fontId="68" fillId="34" borderId="10" xfId="0" applyFont="1" applyFill="1" applyBorder="1" applyAlignment="1" applyProtection="1">
      <alignment vertical="top"/>
      <protection/>
    </xf>
    <xf numFmtId="0" fontId="70" fillId="34" borderId="10" xfId="0" applyFont="1" applyFill="1" applyBorder="1" applyAlignment="1" applyProtection="1">
      <alignment vertical="top"/>
      <protection/>
    </xf>
    <xf numFmtId="0" fontId="7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vertical="top"/>
      <protection/>
    </xf>
    <xf numFmtId="0" fontId="61" fillId="2" borderId="10" xfId="0" applyFont="1" applyFill="1" applyBorder="1" applyAlignment="1" applyProtection="1">
      <alignment vertical="top" wrapText="1"/>
      <protection locked="0"/>
    </xf>
    <xf numFmtId="0" fontId="68" fillId="0" borderId="10" xfId="0" applyFont="1" applyFill="1" applyBorder="1" applyAlignment="1">
      <alignment vertical="top" wrapText="1"/>
    </xf>
    <xf numFmtId="0" fontId="68" fillId="0" borderId="10" xfId="0" applyFont="1" applyBorder="1" applyAlignment="1" applyProtection="1">
      <alignment horizontal="left"/>
      <protection/>
    </xf>
    <xf numFmtId="0" fontId="68" fillId="0" borderId="10" xfId="0" applyFont="1" applyFill="1" applyBorder="1" applyAlignment="1" applyProtection="1">
      <alignment horizontal="center"/>
      <protection/>
    </xf>
    <xf numFmtId="0" fontId="68" fillId="0" borderId="11" xfId="0" applyFont="1" applyFill="1" applyBorder="1" applyAlignment="1" applyProtection="1">
      <alignment horizontal="center" vertical="center"/>
      <protection/>
    </xf>
    <xf numFmtId="0" fontId="68" fillId="0" borderId="21" xfId="0" applyFont="1" applyFill="1" applyBorder="1" applyAlignment="1" applyProtection="1">
      <alignment horizontal="center" vertical="center"/>
      <protection/>
    </xf>
    <xf numFmtId="0" fontId="68" fillId="0" borderId="18" xfId="0" applyFont="1" applyFill="1" applyBorder="1" applyAlignment="1" applyProtection="1">
      <alignment horizontal="center" vertical="center"/>
      <protection/>
    </xf>
    <xf numFmtId="0" fontId="68" fillId="0" borderId="12" xfId="0" applyFont="1" applyFill="1" applyBorder="1" applyAlignment="1" applyProtection="1">
      <alignment horizontal="center" vertical="center"/>
      <protection/>
    </xf>
    <xf numFmtId="0" fontId="68" fillId="0" borderId="10" xfId="0" applyFont="1" applyFill="1" applyBorder="1" applyAlignment="1" applyProtection="1">
      <alignment horizontal="center" vertical="center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1" fillId="0" borderId="24" xfId="0" applyFont="1" applyFill="1" applyBorder="1" applyAlignment="1" applyProtection="1">
      <alignment horizontal="center" textRotation="90" wrapText="1"/>
      <protection/>
    </xf>
    <xf numFmtId="0" fontId="61" fillId="0" borderId="25" xfId="0" applyFont="1" applyFill="1" applyBorder="1" applyAlignment="1" applyProtection="1">
      <alignment horizontal="center" textRotation="90" wrapText="1"/>
      <protection/>
    </xf>
    <xf numFmtId="0" fontId="69" fillId="0" borderId="22" xfId="0" applyFont="1" applyFill="1" applyBorder="1" applyAlignment="1" applyProtection="1">
      <alignment horizontal="left" vertical="center"/>
      <protection/>
    </xf>
    <xf numFmtId="0" fontId="63" fillId="0" borderId="18" xfId="0" applyFont="1" applyBorder="1" applyAlignment="1">
      <alignment horizontal="left" vertical="center"/>
    </xf>
    <xf numFmtId="0" fontId="63" fillId="0" borderId="26" xfId="0" applyFont="1" applyBorder="1" applyAlignment="1">
      <alignment horizontal="left" vertical="center"/>
    </xf>
    <xf numFmtId="0" fontId="63" fillId="0" borderId="27" xfId="0" applyFont="1" applyBorder="1" applyAlignment="1">
      <alignment horizontal="left" vertical="center"/>
    </xf>
    <xf numFmtId="0" fontId="63" fillId="0" borderId="23" xfId="0" applyFont="1" applyBorder="1" applyAlignment="1">
      <alignment horizontal="left" vertical="center"/>
    </xf>
    <xf numFmtId="0" fontId="63" fillId="0" borderId="28" xfId="0" applyFont="1" applyBorder="1" applyAlignment="1">
      <alignment horizontal="left" vertical="center"/>
    </xf>
    <xf numFmtId="0" fontId="68" fillId="0" borderId="11" xfId="0" applyFont="1" applyFill="1" applyBorder="1" applyAlignment="1" applyProtection="1">
      <alignment horizontal="center" vertical="top" wrapText="1"/>
      <protection/>
    </xf>
    <xf numFmtId="0" fontId="68" fillId="0" borderId="12" xfId="0" applyFont="1" applyFill="1" applyBorder="1" applyAlignment="1" applyProtection="1">
      <alignment horizontal="center" vertical="top" wrapText="1"/>
      <protection/>
    </xf>
    <xf numFmtId="0" fontId="68" fillId="0" borderId="24" xfId="0" applyFont="1" applyFill="1" applyBorder="1" applyAlignment="1" applyProtection="1">
      <alignment horizontal="center" textRotation="90" wrapText="1"/>
      <protection/>
    </xf>
    <xf numFmtId="0" fontId="68" fillId="0" borderId="25" xfId="0" applyFont="1" applyFill="1" applyBorder="1" applyAlignment="1" applyProtection="1">
      <alignment horizontal="center" textRotation="90" wrapText="1"/>
      <protection/>
    </xf>
    <xf numFmtId="0" fontId="70" fillId="0" borderId="25" xfId="0" applyFont="1" applyBorder="1" applyAlignment="1">
      <alignment wrapText="1"/>
    </xf>
    <xf numFmtId="0" fontId="68" fillId="0" borderId="24" xfId="0" applyFont="1" applyFill="1" applyBorder="1" applyAlignment="1" applyProtection="1">
      <alignment horizontal="center" vertical="center" wrapText="1"/>
      <protection/>
    </xf>
    <xf numFmtId="0" fontId="68" fillId="0" borderId="29" xfId="0" applyFont="1" applyFill="1" applyBorder="1" applyAlignment="1" applyProtection="1">
      <alignment horizontal="center" vertical="center" wrapText="1"/>
      <protection/>
    </xf>
    <xf numFmtId="0" fontId="68" fillId="0" borderId="25" xfId="0" applyFont="1" applyFill="1" applyBorder="1" applyAlignment="1" applyProtection="1">
      <alignment horizontal="center" vertical="center" wrapText="1"/>
      <protection/>
    </xf>
    <xf numFmtId="0" fontId="68" fillId="0" borderId="24" xfId="0" applyFont="1" applyFill="1" applyBorder="1" applyAlignment="1" applyProtection="1">
      <alignment horizontal="center" textRotation="90"/>
      <protection/>
    </xf>
    <xf numFmtId="0" fontId="68" fillId="0" borderId="29" xfId="0" applyFont="1" applyFill="1" applyBorder="1" applyAlignment="1" applyProtection="1">
      <alignment horizontal="center" textRotation="90"/>
      <protection/>
    </xf>
    <xf numFmtId="0" fontId="68" fillId="0" borderId="25" xfId="0" applyFont="1" applyFill="1" applyBorder="1" applyAlignment="1" applyProtection="1">
      <alignment horizontal="center" textRotation="90"/>
      <protection/>
    </xf>
    <xf numFmtId="0" fontId="68" fillId="0" borderId="21" xfId="0" applyFont="1" applyFill="1" applyBorder="1" applyAlignment="1" applyProtection="1">
      <alignment vertical="top"/>
      <protection/>
    </xf>
    <xf numFmtId="0" fontId="68" fillId="0" borderId="12" xfId="0" applyFont="1" applyFill="1" applyBorder="1" applyAlignment="1" applyProtection="1">
      <alignment vertical="top"/>
      <protection/>
    </xf>
    <xf numFmtId="0" fontId="61" fillId="0" borderId="24" xfId="0" applyFont="1" applyFill="1" applyBorder="1" applyAlignment="1" applyProtection="1">
      <alignment horizontal="center" textRotation="90"/>
      <protection/>
    </xf>
    <xf numFmtId="0" fontId="61" fillId="0" borderId="25" xfId="0" applyFont="1" applyFill="1" applyBorder="1" applyAlignment="1" applyProtection="1">
      <alignment horizontal="center" textRotation="90"/>
      <protection/>
    </xf>
    <xf numFmtId="0" fontId="30" fillId="0" borderId="24" xfId="0" applyFont="1" applyFill="1" applyBorder="1" applyAlignment="1" applyProtection="1">
      <alignment horizontal="center" textRotation="90" wrapText="1"/>
      <protection/>
    </xf>
    <xf numFmtId="0" fontId="30" fillId="0" borderId="25" xfId="0" applyFont="1" applyFill="1" applyBorder="1" applyAlignment="1" applyProtection="1">
      <alignment horizontal="center" textRotation="90" wrapText="1"/>
      <protection/>
    </xf>
    <xf numFmtId="0" fontId="61" fillId="0" borderId="10" xfId="0" applyFont="1" applyFill="1" applyBorder="1" applyAlignment="1" applyProtection="1">
      <alignment horizontal="left" vertical="top" wrapText="1"/>
      <protection/>
    </xf>
    <xf numFmtId="0" fontId="69" fillId="0" borderId="11" xfId="0" applyFont="1" applyFill="1" applyBorder="1" applyAlignment="1" applyProtection="1">
      <alignment horizontal="left" vertical="top"/>
      <protection/>
    </xf>
    <xf numFmtId="0" fontId="69" fillId="0" borderId="21" xfId="0" applyFont="1" applyFill="1" applyBorder="1" applyAlignment="1" applyProtection="1">
      <alignment horizontal="left" vertical="top"/>
      <protection/>
    </xf>
    <xf numFmtId="0" fontId="69" fillId="0" borderId="12" xfId="0" applyFont="1" applyFill="1" applyBorder="1" applyAlignment="1" applyProtection="1">
      <alignment horizontal="left" vertical="top"/>
      <protection/>
    </xf>
    <xf numFmtId="0" fontId="69" fillId="0" borderId="11" xfId="0" applyFont="1" applyFill="1" applyBorder="1" applyAlignment="1" applyProtection="1">
      <alignment horizontal="left" vertical="top" wrapText="1"/>
      <protection/>
    </xf>
    <xf numFmtId="0" fontId="69" fillId="0" borderId="21" xfId="0" applyFont="1" applyFill="1" applyBorder="1" applyAlignment="1" applyProtection="1">
      <alignment horizontal="left" vertical="top" wrapText="1"/>
      <protection/>
    </xf>
    <xf numFmtId="0" fontId="69" fillId="0" borderId="12" xfId="0" applyFont="1" applyFill="1" applyBorder="1" applyAlignment="1" applyProtection="1">
      <alignment horizontal="left" vertical="top" wrapText="1"/>
      <protection/>
    </xf>
    <xf numFmtId="0" fontId="69" fillId="0" borderId="10" xfId="0" applyFont="1" applyFill="1" applyBorder="1" applyAlignment="1" applyProtection="1">
      <alignment horizontal="center"/>
      <protection/>
    </xf>
    <xf numFmtId="0" fontId="61" fillId="0" borderId="10" xfId="0" applyFont="1" applyFill="1" applyBorder="1" applyAlignment="1" applyProtection="1">
      <alignment horizontal="left" vertical="center"/>
      <protection/>
    </xf>
    <xf numFmtId="0" fontId="61" fillId="0" borderId="11" xfId="0" applyFont="1" applyFill="1" applyBorder="1" applyAlignment="1" applyProtection="1">
      <alignment horizontal="left" vertical="center"/>
      <protection/>
    </xf>
    <xf numFmtId="0" fontId="61" fillId="0" borderId="21" xfId="0" applyFont="1" applyFill="1" applyBorder="1" applyAlignment="1" applyProtection="1">
      <alignment horizontal="left" vertical="center"/>
      <protection/>
    </xf>
    <xf numFmtId="0" fontId="61" fillId="0" borderId="12" xfId="0" applyFont="1" applyFill="1" applyBorder="1" applyAlignment="1" applyProtection="1">
      <alignment horizontal="left" vertical="center"/>
      <protection/>
    </xf>
    <xf numFmtId="0" fontId="61" fillId="0" borderId="11" xfId="0" applyFont="1" applyFill="1" applyBorder="1" applyAlignment="1" applyProtection="1">
      <alignment horizontal="center"/>
      <protection/>
    </xf>
    <xf numFmtId="0" fontId="61" fillId="0" borderId="21" xfId="0" applyFont="1" applyFill="1" applyBorder="1" applyAlignment="1" applyProtection="1">
      <alignment horizontal="center"/>
      <protection/>
    </xf>
    <xf numFmtId="0" fontId="61" fillId="0" borderId="12" xfId="0" applyFont="1" applyFill="1" applyBorder="1" applyAlignment="1" applyProtection="1">
      <alignment horizontal="center"/>
      <protection/>
    </xf>
    <xf numFmtId="0" fontId="61" fillId="0" borderId="11" xfId="0" applyFont="1" applyFill="1" applyBorder="1" applyAlignment="1" applyProtection="1" quotePrefix="1">
      <alignment horizontal="center"/>
      <protection/>
    </xf>
    <xf numFmtId="0" fontId="61" fillId="0" borderId="21" xfId="0" applyFont="1" applyFill="1" applyBorder="1" applyAlignment="1" applyProtection="1" quotePrefix="1">
      <alignment horizontal="center"/>
      <protection/>
    </xf>
    <xf numFmtId="0" fontId="61" fillId="0" borderId="12" xfId="0" applyFont="1" applyFill="1" applyBorder="1" applyAlignment="1" applyProtection="1" quotePrefix="1">
      <alignment horizontal="center"/>
      <protection/>
    </xf>
    <xf numFmtId="0" fontId="69" fillId="2" borderId="11" xfId="0" applyFont="1" applyFill="1" applyBorder="1" applyAlignment="1" applyProtection="1">
      <alignment horizontal="left" vertical="center"/>
      <protection locked="0"/>
    </xf>
    <xf numFmtId="0" fontId="69" fillId="2" borderId="21" xfId="0" applyFont="1" applyFill="1" applyBorder="1" applyAlignment="1" applyProtection="1">
      <alignment horizontal="left" vertical="center"/>
      <protection locked="0"/>
    </xf>
    <xf numFmtId="0" fontId="69" fillId="2" borderId="12" xfId="0" applyFont="1" applyFill="1" applyBorder="1" applyAlignment="1" applyProtection="1">
      <alignment horizontal="left" vertical="center"/>
      <protection locked="0"/>
    </xf>
    <xf numFmtId="0" fontId="69" fillId="0" borderId="11" xfId="0" applyFont="1" applyFill="1" applyBorder="1" applyAlignment="1" applyProtection="1">
      <alignment horizontal="center" vertical="center"/>
      <protection/>
    </xf>
    <xf numFmtId="0" fontId="69" fillId="0" borderId="21" xfId="0" applyFont="1" applyFill="1" applyBorder="1" applyAlignment="1" applyProtection="1">
      <alignment horizontal="center" vertical="center"/>
      <protection/>
    </xf>
    <xf numFmtId="0" fontId="69" fillId="0" borderId="12" xfId="0" applyFont="1" applyFill="1" applyBorder="1" applyAlignment="1" applyProtection="1">
      <alignment horizontal="center" vertical="center"/>
      <protection/>
    </xf>
    <xf numFmtId="0" fontId="69" fillId="2" borderId="11" xfId="0" applyFont="1" applyFill="1" applyBorder="1" applyAlignment="1" applyProtection="1">
      <alignment horizontal="center" vertical="center"/>
      <protection locked="0"/>
    </xf>
    <xf numFmtId="0" fontId="69" fillId="2" borderId="12" xfId="0" applyFont="1" applyFill="1" applyBorder="1" applyAlignment="1" applyProtection="1">
      <alignment horizontal="center" vertical="center"/>
      <protection locked="0"/>
    </xf>
    <xf numFmtId="0" fontId="69" fillId="2" borderId="21" xfId="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right"/>
      <protection/>
    </xf>
    <xf numFmtId="0" fontId="69" fillId="0" borderId="21" xfId="0" applyFont="1" applyFill="1" applyBorder="1" applyAlignment="1" applyProtection="1">
      <alignment horizontal="right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/>
    </xf>
    <xf numFmtId="0" fontId="80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left" vertical="center"/>
    </xf>
    <xf numFmtId="0" fontId="80" fillId="0" borderId="0" xfId="0" applyFont="1" applyBorder="1" applyAlignment="1">
      <alignment horizontal="right"/>
    </xf>
    <xf numFmtId="0" fontId="68" fillId="0" borderId="11" xfId="0" applyFont="1" applyBorder="1" applyAlignment="1" applyProtection="1">
      <alignment horizontal="left" vertical="top" wrapText="1"/>
      <protection/>
    </xf>
    <xf numFmtId="0" fontId="68" fillId="0" borderId="21" xfId="0" applyFont="1" applyBorder="1" applyAlignment="1" applyProtection="1">
      <alignment horizontal="left" vertical="top" wrapText="1"/>
      <protection/>
    </xf>
    <xf numFmtId="0" fontId="68" fillId="0" borderId="12" xfId="0" applyFont="1" applyBorder="1" applyAlignment="1" applyProtection="1">
      <alignment horizontal="left" vertical="top" wrapText="1"/>
      <protection/>
    </xf>
    <xf numFmtId="0" fontId="68" fillId="0" borderId="11" xfId="0" applyFont="1" applyBorder="1" applyAlignment="1" applyProtection="1">
      <alignment horizontal="left" vertical="top"/>
      <protection/>
    </xf>
    <xf numFmtId="0" fontId="68" fillId="0" borderId="21" xfId="0" applyFont="1" applyBorder="1" applyAlignment="1" applyProtection="1">
      <alignment horizontal="left" vertical="top"/>
      <protection/>
    </xf>
    <xf numFmtId="0" fontId="68" fillId="0" borderId="12" xfId="0" applyFont="1" applyBorder="1" applyAlignment="1" applyProtection="1">
      <alignment horizontal="left" vertical="top"/>
      <protection/>
    </xf>
    <xf numFmtId="0" fontId="73" fillId="0" borderId="10" xfId="0" applyFont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 horizontal="right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61" fillId="0" borderId="21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68" fillId="0" borderId="11" xfId="0" applyFont="1" applyBorder="1" applyAlignment="1" applyProtection="1">
      <alignment horizontal="left"/>
      <protection/>
    </xf>
    <xf numFmtId="0" fontId="68" fillId="0" borderId="21" xfId="0" applyFont="1" applyBorder="1" applyAlignment="1" applyProtection="1">
      <alignment horizontal="left"/>
      <protection/>
    </xf>
    <xf numFmtId="0" fontId="68" fillId="0" borderId="10" xfId="0" applyFont="1" applyBorder="1" applyAlignment="1" applyProtection="1">
      <alignment horizontal="left"/>
      <protection/>
    </xf>
    <xf numFmtId="0" fontId="69" fillId="0" borderId="11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1" fillId="0" borderId="11" xfId="0" applyFont="1" applyBorder="1" applyAlignment="1" applyProtection="1">
      <alignment horizontal="left"/>
      <protection/>
    </xf>
    <xf numFmtId="0" fontId="61" fillId="0" borderId="21" xfId="0" applyFont="1" applyBorder="1" applyAlignment="1" applyProtection="1">
      <alignment horizontal="left"/>
      <protection/>
    </xf>
    <xf numFmtId="0" fontId="61" fillId="0" borderId="12" xfId="0" applyFont="1" applyBorder="1" applyAlignment="1" applyProtection="1">
      <alignment horizontal="left"/>
      <protection/>
    </xf>
    <xf numFmtId="0" fontId="61" fillId="0" borderId="22" xfId="0" applyFont="1" applyBorder="1" applyAlignment="1" applyProtection="1">
      <alignment horizontal="left" vertical="center" wrapText="1"/>
      <protection/>
    </xf>
    <xf numFmtId="0" fontId="61" fillId="0" borderId="18" xfId="0" applyFont="1" applyBorder="1" applyAlignment="1" applyProtection="1">
      <alignment horizontal="left" vertical="center" wrapText="1"/>
      <protection/>
    </xf>
    <xf numFmtId="0" fontId="61" fillId="0" borderId="26" xfId="0" applyFont="1" applyBorder="1" applyAlignment="1" applyProtection="1">
      <alignment horizontal="left" vertical="center" wrapText="1"/>
      <protection/>
    </xf>
    <xf numFmtId="0" fontId="61" fillId="0" borderId="27" xfId="0" applyFont="1" applyBorder="1" applyAlignment="1" applyProtection="1">
      <alignment horizontal="left" vertical="center" wrapText="1"/>
      <protection/>
    </xf>
    <xf numFmtId="0" fontId="61" fillId="0" borderId="23" xfId="0" applyFont="1" applyBorder="1" applyAlignment="1" applyProtection="1">
      <alignment horizontal="left" vertical="center" wrapText="1"/>
      <protection/>
    </xf>
    <xf numFmtId="0" fontId="61" fillId="0" borderId="28" xfId="0" applyFont="1" applyBorder="1" applyAlignment="1" applyProtection="1">
      <alignment horizontal="left" vertical="center" wrapText="1"/>
      <protection/>
    </xf>
    <xf numFmtId="0" fontId="69" fillId="0" borderId="11" xfId="0" applyFont="1" applyBorder="1" applyAlignment="1" applyProtection="1">
      <alignment horizontal="center"/>
      <protection/>
    </xf>
    <xf numFmtId="0" fontId="69" fillId="0" borderId="21" xfId="0" applyFont="1" applyBorder="1" applyAlignment="1" applyProtection="1">
      <alignment horizontal="center"/>
      <protection/>
    </xf>
    <xf numFmtId="0" fontId="69" fillId="0" borderId="12" xfId="0" applyFont="1" applyBorder="1" applyAlignment="1" applyProtection="1">
      <alignment horizontal="center"/>
      <protection/>
    </xf>
    <xf numFmtId="0" fontId="61" fillId="0" borderId="11" xfId="0" applyFont="1" applyBorder="1" applyAlignment="1" applyProtection="1">
      <alignment horizontal="center"/>
      <protection/>
    </xf>
    <xf numFmtId="0" fontId="61" fillId="0" borderId="12" xfId="0" applyFont="1" applyBorder="1" applyAlignment="1" applyProtection="1">
      <alignment horizontal="center"/>
      <protection/>
    </xf>
    <xf numFmtId="0" fontId="61" fillId="0" borderId="11" xfId="0" applyFont="1" applyBorder="1" applyAlignment="1">
      <alignment horizontal="left"/>
    </xf>
    <xf numFmtId="0" fontId="61" fillId="0" borderId="21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9" fillId="0" borderId="10" xfId="0" applyFont="1" applyBorder="1" applyAlignment="1" applyProtection="1">
      <alignment horizontal="center"/>
      <protection/>
    </xf>
    <xf numFmtId="0" fontId="61" fillId="0" borderId="22" xfId="0" applyFont="1" applyBorder="1" applyAlignment="1" applyProtection="1">
      <alignment horizontal="left" vertical="center"/>
      <protection/>
    </xf>
    <xf numFmtId="0" fontId="61" fillId="0" borderId="18" xfId="0" applyFont="1" applyBorder="1" applyAlignment="1" applyProtection="1">
      <alignment horizontal="left" vertical="center"/>
      <protection/>
    </xf>
    <xf numFmtId="0" fontId="61" fillId="0" borderId="26" xfId="0" applyFont="1" applyBorder="1" applyAlignment="1" applyProtection="1">
      <alignment horizontal="left" vertical="center"/>
      <protection/>
    </xf>
    <xf numFmtId="0" fontId="61" fillId="0" borderId="27" xfId="0" applyFont="1" applyBorder="1" applyAlignment="1" applyProtection="1">
      <alignment horizontal="left" vertical="center"/>
      <protection/>
    </xf>
    <xf numFmtId="0" fontId="61" fillId="0" borderId="23" xfId="0" applyFont="1" applyBorder="1" applyAlignment="1" applyProtection="1">
      <alignment horizontal="left" vertical="center"/>
      <protection/>
    </xf>
    <xf numFmtId="0" fontId="61" fillId="0" borderId="28" xfId="0" applyFont="1" applyBorder="1" applyAlignment="1" applyProtection="1">
      <alignment horizontal="left" vertical="center"/>
      <protection/>
    </xf>
    <xf numFmtId="0" fontId="73" fillId="0" borderId="11" xfId="0" applyFont="1" applyBorder="1" applyAlignment="1" applyProtection="1">
      <alignment horizontal="center"/>
      <protection/>
    </xf>
    <xf numFmtId="0" fontId="73" fillId="0" borderId="26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left"/>
    </xf>
    <xf numFmtId="0" fontId="61" fillId="0" borderId="10" xfId="0" applyFont="1" applyBorder="1" applyAlignment="1">
      <alignment horizontal="center"/>
    </xf>
    <xf numFmtId="0" fontId="68" fillId="0" borderId="10" xfId="0" applyFont="1" applyBorder="1" applyAlignment="1" applyProtection="1">
      <alignment horizontal="center" vertical="center"/>
      <protection/>
    </xf>
    <xf numFmtId="0" fontId="68" fillId="0" borderId="24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 wrapText="1"/>
      <protection/>
    </xf>
    <xf numFmtId="0" fontId="68" fillId="0" borderId="11" xfId="0" applyFont="1" applyBorder="1" applyAlignment="1" applyProtection="1">
      <alignment horizontal="center" vertical="center"/>
      <protection/>
    </xf>
    <xf numFmtId="0" fontId="68" fillId="0" borderId="21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right"/>
      <protection/>
    </xf>
    <xf numFmtId="0" fontId="61" fillId="0" borderId="21" xfId="0" applyFont="1" applyBorder="1" applyAlignment="1" applyProtection="1">
      <alignment horizontal="right"/>
      <protection/>
    </xf>
    <xf numFmtId="0" fontId="61" fillId="0" borderId="12" xfId="0" applyFont="1" applyBorder="1" applyAlignment="1" applyProtection="1">
      <alignment horizontal="right"/>
      <protection/>
    </xf>
    <xf numFmtId="0" fontId="80" fillId="0" borderId="10" xfId="0" applyFont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61" fillId="10" borderId="10" xfId="0" applyFont="1" applyFill="1" applyBorder="1" applyAlignment="1">
      <alignment horizontal="left"/>
    </xf>
    <xf numFmtId="0" fontId="61" fillId="10" borderId="11" xfId="0" applyFont="1" applyFill="1" applyBorder="1" applyAlignment="1">
      <alignment horizontal="left" wrapText="1"/>
    </xf>
    <xf numFmtId="0" fontId="61" fillId="10" borderId="21" xfId="0" applyFont="1" applyFill="1" applyBorder="1" applyAlignment="1">
      <alignment horizontal="left" wrapText="1"/>
    </xf>
    <xf numFmtId="0" fontId="61" fillId="10" borderId="12" xfId="0" applyFont="1" applyFill="1" applyBorder="1" applyAlignment="1">
      <alignment horizontal="left" wrapText="1"/>
    </xf>
    <xf numFmtId="0" fontId="68" fillId="0" borderId="11" xfId="0" applyFont="1" applyBorder="1" applyAlignment="1" applyProtection="1">
      <alignment horizontal="center"/>
      <protection/>
    </xf>
    <xf numFmtId="0" fontId="68" fillId="0" borderId="12" xfId="0" applyFont="1" applyBorder="1" applyAlignment="1" applyProtection="1">
      <alignment horizontal="center"/>
      <protection/>
    </xf>
    <xf numFmtId="49" fontId="68" fillId="0" borderId="11" xfId="0" applyNumberFormat="1" applyFont="1" applyBorder="1" applyAlignment="1" applyProtection="1">
      <alignment horizontal="center"/>
      <protection/>
    </xf>
    <xf numFmtId="0" fontId="69" fillId="0" borderId="10" xfId="0" applyFont="1" applyBorder="1" applyAlignment="1">
      <alignment horizontal="right"/>
    </xf>
    <xf numFmtId="0" fontId="69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right"/>
    </xf>
    <xf numFmtId="0" fontId="61" fillId="0" borderId="21" xfId="0" applyFont="1" applyBorder="1" applyAlignment="1">
      <alignment horizontal="right"/>
    </xf>
    <xf numFmtId="0" fontId="66" fillId="0" borderId="10" xfId="0" applyFont="1" applyFill="1" applyBorder="1" applyAlignment="1" applyProtection="1">
      <alignment horizontal="center"/>
      <protection/>
    </xf>
    <xf numFmtId="0" fontId="64" fillId="0" borderId="11" xfId="0" applyFont="1" applyFill="1" applyBorder="1" applyAlignment="1" applyProtection="1">
      <alignment horizontal="right"/>
      <protection/>
    </xf>
    <xf numFmtId="0" fontId="64" fillId="0" borderId="21" xfId="0" applyFont="1" applyFill="1" applyBorder="1" applyAlignment="1" applyProtection="1">
      <alignment horizontal="right"/>
      <protection/>
    </xf>
    <xf numFmtId="0" fontId="64" fillId="0" borderId="12" xfId="0" applyFont="1" applyFill="1" applyBorder="1" applyAlignment="1" applyProtection="1">
      <alignment horizontal="right"/>
      <protection/>
    </xf>
    <xf numFmtId="0" fontId="64" fillId="0" borderId="10" xfId="0" applyFont="1" applyFill="1" applyBorder="1" applyAlignment="1" applyProtection="1">
      <alignment horizontal="center"/>
      <protection/>
    </xf>
    <xf numFmtId="0" fontId="64" fillId="0" borderId="11" xfId="0" applyFont="1" applyFill="1" applyBorder="1" applyAlignment="1" applyProtection="1">
      <alignment horizontal="center"/>
      <protection/>
    </xf>
    <xf numFmtId="0" fontId="64" fillId="0" borderId="12" xfId="0" applyFont="1" applyFill="1" applyBorder="1" applyAlignment="1" applyProtection="1">
      <alignment horizontal="center"/>
      <protection/>
    </xf>
    <xf numFmtId="0" fontId="66" fillId="0" borderId="11" xfId="0" applyFont="1" applyFill="1" applyBorder="1" applyAlignment="1" applyProtection="1">
      <alignment horizontal="center"/>
      <protection/>
    </xf>
    <xf numFmtId="0" fontId="66" fillId="0" borderId="21" xfId="0" applyFont="1" applyFill="1" applyBorder="1" applyAlignment="1" applyProtection="1">
      <alignment horizontal="center"/>
      <protection/>
    </xf>
    <xf numFmtId="0" fontId="66" fillId="0" borderId="12" xfId="0" applyFont="1" applyFill="1" applyBorder="1" applyAlignment="1" applyProtection="1">
      <alignment horizontal="center"/>
      <protection/>
    </xf>
    <xf numFmtId="0" fontId="64" fillId="0" borderId="11" xfId="0" applyFont="1" applyFill="1" applyBorder="1" applyAlignment="1" applyProtection="1">
      <alignment horizontal="center" vertical="center" wrapText="1"/>
      <protection/>
    </xf>
    <xf numFmtId="0" fontId="64" fillId="0" borderId="21" xfId="0" applyFont="1" applyFill="1" applyBorder="1" applyAlignment="1" applyProtection="1">
      <alignment horizontal="center" vertical="center" wrapText="1"/>
      <protection/>
    </xf>
    <xf numFmtId="0" fontId="64" fillId="0" borderId="12" xfId="0" applyFont="1" applyFill="1" applyBorder="1" applyAlignment="1" applyProtection="1">
      <alignment horizontal="center" vertical="center" wrapText="1"/>
      <protection/>
    </xf>
    <xf numFmtId="0" fontId="77" fillId="0" borderId="11" xfId="0" applyFont="1" applyFill="1" applyBorder="1" applyAlignment="1" applyProtection="1" quotePrefix="1">
      <alignment horizontal="center" wrapText="1"/>
      <protection/>
    </xf>
    <xf numFmtId="0" fontId="77" fillId="0" borderId="12" xfId="0" applyFont="1" applyFill="1" applyBorder="1" applyAlignment="1" applyProtection="1" quotePrefix="1">
      <alignment horizontal="center" wrapText="1"/>
      <protection/>
    </xf>
    <xf numFmtId="0" fontId="68" fillId="0" borderId="11" xfId="0" applyFont="1" applyBorder="1" applyAlignment="1">
      <alignment horizontal="left"/>
    </xf>
    <xf numFmtId="0" fontId="68" fillId="0" borderId="21" xfId="0" applyFont="1" applyBorder="1" applyAlignment="1">
      <alignment horizontal="left"/>
    </xf>
    <xf numFmtId="0" fontId="68" fillId="0" borderId="12" xfId="0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68" fillId="0" borderId="10" xfId="0" applyFont="1" applyFill="1" applyBorder="1" applyAlignment="1" applyProtection="1">
      <alignment horizontal="left" vertical="center"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77" fillId="0" borderId="10" xfId="0" applyFont="1" applyFill="1" applyBorder="1" applyAlignment="1" applyProtection="1" quotePrefix="1">
      <alignment horizontal="center" vertical="center" wrapText="1"/>
      <protection/>
    </xf>
    <xf numFmtId="0" fontId="77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4" fillId="0" borderId="18" xfId="0" applyFont="1" applyFill="1" applyBorder="1" applyAlignment="1" applyProtection="1">
      <alignment horizontal="center"/>
      <protection/>
    </xf>
    <xf numFmtId="0" fontId="77" fillId="0" borderId="10" xfId="0" applyFont="1" applyFill="1" applyBorder="1" applyAlignment="1" applyProtection="1" quotePrefix="1">
      <alignment horizontal="center" wrapText="1"/>
      <protection/>
    </xf>
    <xf numFmtId="0" fontId="77" fillId="0" borderId="21" xfId="0" applyFont="1" applyFill="1" applyBorder="1" applyAlignment="1" applyProtection="1" quotePrefix="1">
      <alignment horizontal="center" wrapText="1"/>
      <protection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right" vertical="center"/>
      <protection/>
    </xf>
    <xf numFmtId="0" fontId="64" fillId="0" borderId="22" xfId="0" applyFont="1" applyFill="1" applyBorder="1" applyAlignment="1" applyProtection="1">
      <alignment horizontal="center"/>
      <protection/>
    </xf>
    <xf numFmtId="0" fontId="64" fillId="0" borderId="26" xfId="0" applyFont="1" applyFill="1" applyBorder="1" applyAlignment="1" applyProtection="1">
      <alignment horizontal="center"/>
      <protection/>
    </xf>
    <xf numFmtId="0" fontId="64" fillId="0" borderId="27" xfId="0" applyFont="1" applyFill="1" applyBorder="1" applyAlignment="1" applyProtection="1">
      <alignment horizontal="center"/>
      <protection/>
    </xf>
    <xf numFmtId="0" fontId="64" fillId="0" borderId="23" xfId="0" applyFont="1" applyFill="1" applyBorder="1" applyAlignment="1" applyProtection="1">
      <alignment horizontal="center"/>
      <protection/>
    </xf>
    <xf numFmtId="0" fontId="64" fillId="0" borderId="28" xfId="0" applyFont="1" applyFill="1" applyBorder="1" applyAlignment="1" applyProtection="1">
      <alignment horizontal="center"/>
      <protection/>
    </xf>
    <xf numFmtId="0" fontId="66" fillId="0" borderId="10" xfId="0" applyFont="1" applyFill="1" applyBorder="1" applyAlignment="1" applyProtection="1">
      <alignment horizontal="left" vertical="center" wrapText="1"/>
      <protection/>
    </xf>
    <xf numFmtId="0" fontId="68" fillId="0" borderId="22" xfId="0" applyFont="1" applyBorder="1" applyAlignment="1">
      <alignment horizontal="left" vertical="center"/>
    </xf>
    <xf numFmtId="0" fontId="68" fillId="0" borderId="18" xfId="0" applyFont="1" applyBorder="1" applyAlignment="1">
      <alignment horizontal="left" vertical="center"/>
    </xf>
    <xf numFmtId="0" fontId="68" fillId="0" borderId="26" xfId="0" applyFont="1" applyBorder="1" applyAlignment="1">
      <alignment horizontal="left" vertical="center"/>
    </xf>
    <xf numFmtId="0" fontId="68" fillId="0" borderId="27" xfId="0" applyFont="1" applyBorder="1" applyAlignment="1">
      <alignment horizontal="left" vertical="center"/>
    </xf>
    <xf numFmtId="0" fontId="68" fillId="0" borderId="23" xfId="0" applyFont="1" applyBorder="1" applyAlignment="1">
      <alignment horizontal="left" vertical="center"/>
    </xf>
    <xf numFmtId="0" fontId="68" fillId="0" borderId="28" xfId="0" applyFont="1" applyBorder="1" applyAlignment="1">
      <alignment horizontal="left" vertical="center"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8" fillId="0" borderId="11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9" fillId="0" borderId="23" xfId="0" applyFont="1" applyBorder="1" applyAlignment="1">
      <alignment horizontal="right"/>
    </xf>
    <xf numFmtId="0" fontId="70" fillId="2" borderId="10" xfId="0" applyFont="1" applyFill="1" applyBorder="1" applyAlignment="1" applyProtection="1">
      <alignment horizontal="center"/>
      <protection locked="0"/>
    </xf>
    <xf numFmtId="0" fontId="70" fillId="2" borderId="16" xfId="0" applyFont="1" applyFill="1" applyBorder="1" applyAlignment="1" applyProtection="1">
      <alignment horizontal="center"/>
      <protection locked="0"/>
    </xf>
    <xf numFmtId="0" fontId="61" fillId="0" borderId="30" xfId="0" applyFont="1" applyBorder="1" applyAlignment="1">
      <alignment horizontal="left" wrapText="1"/>
    </xf>
    <xf numFmtId="0" fontId="61" fillId="0" borderId="21" xfId="0" applyFont="1" applyBorder="1" applyAlignment="1">
      <alignment horizontal="left" wrapText="1"/>
    </xf>
    <xf numFmtId="0" fontId="61" fillId="0" borderId="12" xfId="0" applyFont="1" applyBorder="1" applyAlignment="1">
      <alignment horizontal="left" wrapText="1"/>
    </xf>
    <xf numFmtId="0" fontId="61" fillId="0" borderId="30" xfId="0" applyFont="1" applyBorder="1" applyAlignment="1">
      <alignment horizontal="left" vertical="top"/>
    </xf>
    <xf numFmtId="0" fontId="61" fillId="0" borderId="21" xfId="0" applyFont="1" applyBorder="1" applyAlignment="1">
      <alignment horizontal="left" vertical="top"/>
    </xf>
    <xf numFmtId="0" fontId="61" fillId="0" borderId="12" xfId="0" applyFont="1" applyBorder="1" applyAlignment="1">
      <alignment horizontal="left" vertical="top"/>
    </xf>
    <xf numFmtId="0" fontId="61" fillId="0" borderId="11" xfId="0" applyFont="1" applyBorder="1" applyAlignment="1">
      <alignment horizontal="left" vertical="top"/>
    </xf>
    <xf numFmtId="0" fontId="61" fillId="0" borderId="31" xfId="0" applyFont="1" applyBorder="1" applyAlignment="1">
      <alignment horizontal="left" vertical="top"/>
    </xf>
    <xf numFmtId="0" fontId="73" fillId="0" borderId="11" xfId="0" applyFont="1" applyBorder="1" applyAlignment="1" quotePrefix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1" xfId="0" applyFont="1" applyFill="1" applyBorder="1" applyAlignment="1" applyProtection="1" quotePrefix="1">
      <alignment horizontal="center" vertical="center" wrapText="1"/>
      <protection/>
    </xf>
    <xf numFmtId="0" fontId="73" fillId="0" borderId="31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1" fillId="0" borderId="16" xfId="0" applyFont="1" applyFill="1" applyBorder="1" applyAlignment="1" applyProtection="1">
      <alignment horizontal="center" vertical="center" wrapText="1"/>
      <protection/>
    </xf>
    <xf numFmtId="0" fontId="68" fillId="0" borderId="11" xfId="0" applyFont="1" applyBorder="1" applyAlignment="1">
      <alignment horizontal="left" vertical="center" wrapText="1"/>
    </xf>
    <xf numFmtId="0" fontId="68" fillId="0" borderId="21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1" fillId="0" borderId="14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22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/>
    </xf>
    <xf numFmtId="0" fontId="61" fillId="0" borderId="32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61" fillId="0" borderId="23" xfId="0" applyFont="1" applyBorder="1" applyAlignment="1">
      <alignment horizontal="left" vertical="center"/>
    </xf>
    <xf numFmtId="0" fontId="61" fillId="0" borderId="33" xfId="0" applyFont="1" applyBorder="1" applyAlignment="1">
      <alignment horizontal="left" vertical="center"/>
    </xf>
    <xf numFmtId="0" fontId="7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70" fillId="0" borderId="34" xfId="0" applyFont="1" applyBorder="1" applyAlignment="1">
      <alignment horizontal="center"/>
    </xf>
    <xf numFmtId="0" fontId="70" fillId="0" borderId="35" xfId="0" applyFont="1" applyBorder="1" applyAlignment="1">
      <alignment horizontal="center"/>
    </xf>
    <xf numFmtId="0" fontId="81" fillId="0" borderId="36" xfId="0" applyFont="1" applyBorder="1" applyAlignment="1">
      <alignment horizontal="center"/>
    </xf>
    <xf numFmtId="0" fontId="81" fillId="0" borderId="37" xfId="0" applyFont="1" applyBorder="1" applyAlignment="1">
      <alignment horizontal="center"/>
    </xf>
    <xf numFmtId="0" fontId="81" fillId="0" borderId="38" xfId="0" applyFont="1" applyBorder="1" applyAlignment="1">
      <alignment horizontal="center"/>
    </xf>
    <xf numFmtId="0" fontId="68" fillId="0" borderId="16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right"/>
    </xf>
    <xf numFmtId="0" fontId="70" fillId="2" borderId="10" xfId="0" applyFont="1" applyFill="1" applyBorder="1" applyAlignment="1" applyProtection="1">
      <alignment horizontal="center" vertical="center"/>
      <protection locked="0"/>
    </xf>
    <xf numFmtId="0" fontId="70" fillId="2" borderId="16" xfId="0" applyFont="1" applyFill="1" applyBorder="1" applyAlignment="1" applyProtection="1">
      <alignment horizontal="center" vertical="center"/>
      <protection locked="0"/>
    </xf>
    <xf numFmtId="0" fontId="61" fillId="1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  <xf numFmtId="0" fontId="61" fillId="0" borderId="11" xfId="0" applyFont="1" applyFill="1" applyBorder="1" applyAlignment="1">
      <alignment horizontal="left" wrapText="1"/>
    </xf>
    <xf numFmtId="0" fontId="61" fillId="0" borderId="21" xfId="0" applyFont="1" applyFill="1" applyBorder="1" applyAlignment="1">
      <alignment horizontal="left" wrapText="1"/>
    </xf>
    <xf numFmtId="0" fontId="61" fillId="0" borderId="12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right"/>
    </xf>
    <xf numFmtId="0" fontId="69" fillId="0" borderId="10" xfId="0" applyFont="1" applyFill="1" applyBorder="1" applyAlignment="1">
      <alignment horizontal="right" wrapText="1"/>
    </xf>
    <xf numFmtId="0" fontId="0" fillId="34" borderId="10" xfId="0" applyFont="1" applyFill="1" applyBorder="1" applyAlignment="1" applyProtection="1">
      <alignment horizontal="center"/>
      <protection/>
    </xf>
    <xf numFmtId="0" fontId="82" fillId="0" borderId="0" xfId="52" applyFont="1" applyAlignment="1" applyProtection="1">
      <alignment horizontal="center"/>
      <protection locked="0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top"/>
    </xf>
    <xf numFmtId="0" fontId="61" fillId="0" borderId="22" xfId="0" applyFont="1" applyFill="1" applyBorder="1" applyAlignment="1">
      <alignment horizontal="left" vertical="center"/>
    </xf>
    <xf numFmtId="0" fontId="61" fillId="0" borderId="18" xfId="0" applyFont="1" applyFill="1" applyBorder="1" applyAlignment="1">
      <alignment horizontal="left" vertical="center"/>
    </xf>
    <xf numFmtId="0" fontId="61" fillId="0" borderId="26" xfId="0" applyFont="1" applyFill="1" applyBorder="1" applyAlignment="1">
      <alignment horizontal="left" vertical="center"/>
    </xf>
    <xf numFmtId="0" fontId="61" fillId="0" borderId="27" xfId="0" applyFont="1" applyFill="1" applyBorder="1" applyAlignment="1">
      <alignment horizontal="left" vertical="center"/>
    </xf>
    <xf numFmtId="0" fontId="61" fillId="0" borderId="23" xfId="0" applyFont="1" applyFill="1" applyBorder="1" applyAlignment="1">
      <alignment horizontal="left" vertical="center"/>
    </xf>
    <xf numFmtId="0" fontId="61" fillId="0" borderId="28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top"/>
    </xf>
    <xf numFmtId="0" fontId="61" fillId="0" borderId="21" xfId="0" applyFont="1" applyFill="1" applyBorder="1" applyAlignment="1">
      <alignment horizontal="left" vertical="top"/>
    </xf>
    <xf numFmtId="0" fontId="61" fillId="0" borderId="12" xfId="0" applyFont="1" applyFill="1" applyBorder="1" applyAlignment="1">
      <alignment horizontal="left" vertical="top"/>
    </xf>
    <xf numFmtId="0" fontId="61" fillId="0" borderId="11" xfId="0" applyFont="1" applyFill="1" applyBorder="1" applyAlignment="1">
      <alignment horizontal="left"/>
    </xf>
    <xf numFmtId="0" fontId="61" fillId="0" borderId="21" xfId="0" applyFont="1" applyFill="1" applyBorder="1" applyAlignment="1">
      <alignment horizontal="left"/>
    </xf>
    <xf numFmtId="0" fontId="61" fillId="0" borderId="12" xfId="0" applyFont="1" applyFill="1" applyBorder="1" applyAlignment="1">
      <alignment horizontal="left"/>
    </xf>
    <xf numFmtId="0" fontId="61" fillId="0" borderId="11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9" fillId="0" borderId="11" xfId="0" applyFont="1" applyBorder="1" applyAlignment="1">
      <alignment horizontal="left"/>
    </xf>
    <xf numFmtId="0" fontId="69" fillId="0" borderId="21" xfId="0" applyFont="1" applyBorder="1" applyAlignment="1">
      <alignment horizontal="left"/>
    </xf>
    <xf numFmtId="0" fontId="69" fillId="0" borderId="12" xfId="0" applyFont="1" applyBorder="1" applyAlignment="1">
      <alignment horizontal="left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81" fillId="0" borderId="11" xfId="0" applyFont="1" applyBorder="1" applyAlignment="1">
      <alignment horizontal="right"/>
    </xf>
    <xf numFmtId="0" fontId="81" fillId="0" borderId="21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81" fillId="0" borderId="22" xfId="0" applyFont="1" applyBorder="1" applyAlignment="1">
      <alignment horizontal="left" vertical="center"/>
    </xf>
    <xf numFmtId="0" fontId="81" fillId="0" borderId="18" xfId="0" applyFont="1" applyBorder="1" applyAlignment="1">
      <alignment horizontal="left" vertical="center"/>
    </xf>
    <xf numFmtId="0" fontId="81" fillId="0" borderId="26" xfId="0" applyFont="1" applyBorder="1" applyAlignment="1">
      <alignment horizontal="left" vertical="center"/>
    </xf>
    <xf numFmtId="0" fontId="81" fillId="0" borderId="27" xfId="0" applyFont="1" applyBorder="1" applyAlignment="1">
      <alignment horizontal="left" vertical="center"/>
    </xf>
    <xf numFmtId="0" fontId="81" fillId="0" borderId="23" xfId="0" applyFont="1" applyBorder="1" applyAlignment="1">
      <alignment horizontal="left" vertical="center"/>
    </xf>
    <xf numFmtId="0" fontId="81" fillId="0" borderId="28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2-02-001%20AA%202024-2025%20-%20DSE%20ok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-I"/>
      <sheetName val="POST VARIATION"/>
      <sheetName val="ANNEXURE-II"/>
      <sheetName val="ANNEXURE-IIA"/>
      <sheetName val="ANNEXURE-III"/>
      <sheetName val="ANNEXURE-IV"/>
      <sheetName val="ANNEXURE-V"/>
      <sheetName val="ANNEXURE-VI"/>
    </sheetNames>
    <sheetDataSet>
      <sheetData sheetId="0">
        <row r="3">
          <cell r="A3" t="str">
            <v>NUMBER STATEMENT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96"/>
  <sheetViews>
    <sheetView showZeros="0" tabSelected="1" view="pageBreakPreview" zoomScale="90" zoomScaleSheetLayoutView="90" zoomScalePageLayoutView="0"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AA11" sqref="AA11"/>
    </sheetView>
  </sheetViews>
  <sheetFormatPr defaultColWidth="9.140625" defaultRowHeight="15"/>
  <cols>
    <col min="1" max="1" width="4.00390625" style="77" customWidth="1"/>
    <col min="2" max="2" width="29.140625" style="78" customWidth="1"/>
    <col min="3" max="3" width="5.7109375" style="63" customWidth="1"/>
    <col min="4" max="4" width="5.57421875" style="63" customWidth="1"/>
    <col min="5" max="5" width="2.00390625" style="79" hidden="1" customWidth="1"/>
    <col min="6" max="6" width="6.57421875" style="63" customWidth="1"/>
    <col min="7" max="7" width="8.28125" style="63" customWidth="1"/>
    <col min="8" max="8" width="6.8515625" style="63" customWidth="1"/>
    <col min="9" max="9" width="8.28125" style="63" customWidth="1"/>
    <col min="10" max="10" width="6.8515625" style="63" customWidth="1"/>
    <col min="11" max="11" width="8.421875" style="80" customWidth="1"/>
    <col min="12" max="12" width="8.28125" style="63" customWidth="1"/>
    <col min="13" max="13" width="4.7109375" style="63" customWidth="1"/>
    <col min="14" max="14" width="6.7109375" style="63" customWidth="1"/>
    <col min="15" max="15" width="6.28125" style="63" customWidth="1"/>
    <col min="16" max="16" width="5.8515625" style="63" customWidth="1"/>
    <col min="17" max="22" width="6.7109375" style="63" customWidth="1"/>
    <col min="23" max="23" width="7.7109375" style="63" customWidth="1"/>
    <col min="24" max="24" width="6.00390625" style="63" customWidth="1"/>
    <col min="25" max="25" width="5.8515625" style="63" customWidth="1"/>
    <col min="26" max="26" width="6.00390625" style="63" customWidth="1"/>
    <col min="27" max="27" width="5.00390625" style="63" customWidth="1"/>
    <col min="28" max="28" width="14.57421875" style="63" hidden="1" customWidth="1"/>
    <col min="29" max="29" width="7.28125" style="100" hidden="1" customWidth="1"/>
    <col min="30" max="16384" width="9.140625" style="63" customWidth="1"/>
  </cols>
  <sheetData>
    <row r="1" spans="1:29" ht="15.75">
      <c r="A1" s="229" t="s">
        <v>11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152"/>
      <c r="AC1" s="147"/>
    </row>
    <row r="2" spans="1:29" ht="15.75">
      <c r="A2" s="249" t="s">
        <v>251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163">
        <v>2025</v>
      </c>
      <c r="O2" s="163" t="str">
        <f>"- "&amp;N2+1</f>
        <v>- 2026</v>
      </c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4"/>
      <c r="AB2" s="147"/>
      <c r="AC2" s="147"/>
    </row>
    <row r="3" spans="1:29" ht="15">
      <c r="A3" s="231" t="s">
        <v>0</v>
      </c>
      <c r="B3" s="232"/>
      <c r="C3" s="233"/>
      <c r="D3" s="234">
        <v>43</v>
      </c>
      <c r="E3" s="235"/>
      <c r="F3" s="236"/>
      <c r="G3" s="199" t="s">
        <v>241</v>
      </c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1"/>
      <c r="AB3" s="147"/>
      <c r="AC3" s="147"/>
    </row>
    <row r="4" spans="1:29" ht="15">
      <c r="A4" s="230" t="s">
        <v>1</v>
      </c>
      <c r="B4" s="230"/>
      <c r="C4" s="230"/>
      <c r="D4" s="237" t="s">
        <v>157</v>
      </c>
      <c r="E4" s="238"/>
      <c r="F4" s="239"/>
      <c r="G4" s="202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4"/>
      <c r="AB4" s="147"/>
      <c r="AC4" s="147"/>
    </row>
    <row r="5" spans="1:29" ht="36" customHeight="1">
      <c r="A5" s="222" t="s">
        <v>229</v>
      </c>
      <c r="B5" s="222"/>
      <c r="C5" s="222"/>
      <c r="D5" s="222"/>
      <c r="E5" s="222"/>
      <c r="F5" s="222"/>
      <c r="G5" s="240"/>
      <c r="H5" s="241"/>
      <c r="I5" s="241"/>
      <c r="J5" s="241"/>
      <c r="K5" s="241"/>
      <c r="L5" s="241"/>
      <c r="M5" s="242"/>
      <c r="N5" s="243" t="s">
        <v>233</v>
      </c>
      <c r="O5" s="244"/>
      <c r="P5" s="244"/>
      <c r="Q5" s="244"/>
      <c r="R5" s="245"/>
      <c r="S5" s="243" t="s">
        <v>235</v>
      </c>
      <c r="T5" s="245"/>
      <c r="U5" s="246"/>
      <c r="V5" s="247"/>
      <c r="W5" s="243" t="s">
        <v>234</v>
      </c>
      <c r="X5" s="245"/>
      <c r="Y5" s="246"/>
      <c r="Z5" s="248"/>
      <c r="AA5" s="247"/>
      <c r="AB5" s="147"/>
      <c r="AC5" s="147"/>
    </row>
    <row r="6" spans="1:29" s="99" customFormat="1" ht="31.5" customHeight="1">
      <c r="A6" s="223" t="s">
        <v>230</v>
      </c>
      <c r="B6" s="224"/>
      <c r="C6" s="224"/>
      <c r="D6" s="224"/>
      <c r="E6" s="224"/>
      <c r="F6" s="225"/>
      <c r="G6" s="226" t="s">
        <v>223</v>
      </c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8"/>
      <c r="AC6" s="101"/>
    </row>
    <row r="7" spans="1:29" s="109" customFormat="1" ht="42.75" customHeight="1">
      <c r="A7" s="210" t="s">
        <v>76</v>
      </c>
      <c r="B7" s="210" t="s">
        <v>247</v>
      </c>
      <c r="C7" s="195" t="s">
        <v>144</v>
      </c>
      <c r="D7" s="195"/>
      <c r="E7" s="195"/>
      <c r="F7" s="195"/>
      <c r="G7" s="195"/>
      <c r="H7" s="195"/>
      <c r="I7" s="196" t="str">
        <f>"No. of Sanctioned Post             (as on 1-8-"&amp;N2-1&amp;")"</f>
        <v>No. of Sanctioned Post             (as on 1-8-2024)</v>
      </c>
      <c r="J7" s="196"/>
      <c r="K7" s="196"/>
      <c r="L7" s="196" t="str">
        <f>"No. of Filled Post                           (as on 1-8-"&amp;N2-1&amp;")"</f>
        <v>No. of Filled Post                           (as on 1-8-2024)</v>
      </c>
      <c r="M7" s="196"/>
      <c r="N7" s="196"/>
      <c r="O7" s="196" t="str">
        <f>"No. of Vacant Post             (as on 1-8-"&amp;N2-1&amp;")"</f>
        <v>No. of Vacant Post             (as on 1-8-2024)</v>
      </c>
      <c r="P7" s="196"/>
      <c r="Q7" s="196"/>
      <c r="R7" s="205" t="s">
        <v>253</v>
      </c>
      <c r="S7" s="216"/>
      <c r="T7" s="216"/>
      <c r="U7" s="216"/>
      <c r="V7" s="216"/>
      <c r="W7" s="217"/>
      <c r="X7" s="205" t="s">
        <v>217</v>
      </c>
      <c r="Y7" s="206"/>
      <c r="Z7" s="213" t="s">
        <v>6</v>
      </c>
      <c r="AA7" s="213" t="s">
        <v>7</v>
      </c>
      <c r="AC7" s="110"/>
    </row>
    <row r="8" spans="1:29" s="109" customFormat="1" ht="128.25" customHeight="1">
      <c r="A8" s="211"/>
      <c r="B8" s="211"/>
      <c r="C8" s="191" t="s">
        <v>145</v>
      </c>
      <c r="D8" s="192"/>
      <c r="E8" s="193"/>
      <c r="F8" s="194"/>
      <c r="G8" s="218" t="s">
        <v>248</v>
      </c>
      <c r="H8" s="218" t="s">
        <v>249</v>
      </c>
      <c r="I8" s="197" t="s">
        <v>2</v>
      </c>
      <c r="J8" s="197" t="s">
        <v>3</v>
      </c>
      <c r="K8" s="220" t="s">
        <v>158</v>
      </c>
      <c r="L8" s="197" t="s">
        <v>2</v>
      </c>
      <c r="M8" s="197" t="s">
        <v>3</v>
      </c>
      <c r="N8" s="197" t="s">
        <v>159</v>
      </c>
      <c r="O8" s="197" t="s">
        <v>2</v>
      </c>
      <c r="P8" s="197" t="s">
        <v>3</v>
      </c>
      <c r="Q8" s="197" t="s">
        <v>160</v>
      </c>
      <c r="R8" s="197" t="s">
        <v>9</v>
      </c>
      <c r="S8" s="197" t="s">
        <v>10</v>
      </c>
      <c r="T8" s="197" t="s">
        <v>24</v>
      </c>
      <c r="U8" s="197" t="s">
        <v>40</v>
      </c>
      <c r="V8" s="207" t="s">
        <v>220</v>
      </c>
      <c r="W8" s="207" t="s">
        <v>5</v>
      </c>
      <c r="X8" s="207" t="s">
        <v>218</v>
      </c>
      <c r="Y8" s="207" t="s">
        <v>219</v>
      </c>
      <c r="Z8" s="214"/>
      <c r="AA8" s="214"/>
      <c r="AC8" s="110"/>
    </row>
    <row r="9" spans="1:29" s="109" customFormat="1" ht="15" customHeight="1">
      <c r="A9" s="212"/>
      <c r="B9" s="212"/>
      <c r="C9" s="105" t="s">
        <v>8</v>
      </c>
      <c r="D9" s="190" t="s">
        <v>146</v>
      </c>
      <c r="E9" s="190"/>
      <c r="F9" s="111" t="s">
        <v>147</v>
      </c>
      <c r="G9" s="219"/>
      <c r="H9" s="219"/>
      <c r="I9" s="198"/>
      <c r="J9" s="198"/>
      <c r="K9" s="221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208"/>
      <c r="W9" s="208"/>
      <c r="X9" s="208"/>
      <c r="Y9" s="209"/>
      <c r="Z9" s="215"/>
      <c r="AA9" s="215"/>
      <c r="AC9" s="110"/>
    </row>
    <row r="10" spans="1:29" s="109" customFormat="1" ht="18" customHeight="1">
      <c r="A10" s="112">
        <v>1</v>
      </c>
      <c r="B10" s="112">
        <v>2</v>
      </c>
      <c r="C10" s="113">
        <v>3</v>
      </c>
      <c r="D10" s="113">
        <v>4</v>
      </c>
      <c r="E10" s="113">
        <v>5</v>
      </c>
      <c r="F10" s="113">
        <v>5</v>
      </c>
      <c r="G10" s="113">
        <v>6</v>
      </c>
      <c r="H10" s="113">
        <v>7</v>
      </c>
      <c r="I10" s="113">
        <v>8</v>
      </c>
      <c r="J10" s="113">
        <v>9</v>
      </c>
      <c r="K10" s="113">
        <v>10</v>
      </c>
      <c r="L10" s="113">
        <v>11</v>
      </c>
      <c r="M10" s="113">
        <v>12</v>
      </c>
      <c r="N10" s="113">
        <v>13</v>
      </c>
      <c r="O10" s="113">
        <v>14</v>
      </c>
      <c r="P10" s="113">
        <v>15</v>
      </c>
      <c r="Q10" s="113">
        <v>16</v>
      </c>
      <c r="R10" s="113">
        <v>17</v>
      </c>
      <c r="S10" s="113">
        <v>18</v>
      </c>
      <c r="T10" s="113">
        <v>19</v>
      </c>
      <c r="U10" s="113">
        <v>20</v>
      </c>
      <c r="V10" s="113">
        <v>21</v>
      </c>
      <c r="W10" s="113">
        <v>22</v>
      </c>
      <c r="X10" s="113">
        <v>23</v>
      </c>
      <c r="Y10" s="113">
        <v>24</v>
      </c>
      <c r="Z10" s="113">
        <v>25</v>
      </c>
      <c r="AA10" s="113">
        <v>26</v>
      </c>
      <c r="AC10" s="110"/>
    </row>
    <row r="11" spans="1:29" ht="24">
      <c r="A11" s="114">
        <v>1</v>
      </c>
      <c r="B11" s="128" t="s">
        <v>257</v>
      </c>
      <c r="C11" s="157">
        <v>23</v>
      </c>
      <c r="D11" s="150">
        <v>56900</v>
      </c>
      <c r="E11" s="115" t="s">
        <v>12</v>
      </c>
      <c r="F11" s="150" t="s">
        <v>271</v>
      </c>
      <c r="G11" s="158"/>
      <c r="H11" s="62"/>
      <c r="I11" s="62"/>
      <c r="J11" s="62"/>
      <c r="K11" s="65">
        <f aca="true" t="shared" si="0" ref="K11:K40">I11+J11</f>
        <v>0</v>
      </c>
      <c r="L11" s="62"/>
      <c r="M11" s="62"/>
      <c r="N11" s="66">
        <f aca="true" t="shared" si="1" ref="N11:N40">L11+M11</f>
        <v>0</v>
      </c>
      <c r="O11" s="66">
        <f aca="true" t="shared" si="2" ref="O11:O40">I11-L11</f>
        <v>0</v>
      </c>
      <c r="P11" s="66">
        <f aca="true" t="shared" si="3" ref="P11:P40">J11-M11</f>
        <v>0</v>
      </c>
      <c r="Q11" s="66">
        <f aca="true" t="shared" si="4" ref="Q11:Q40">O11+P11</f>
        <v>0</v>
      </c>
      <c r="R11" s="62"/>
      <c r="S11" s="62"/>
      <c r="T11" s="62"/>
      <c r="U11" s="62"/>
      <c r="V11" s="62"/>
      <c r="W11" s="66">
        <f aca="true" t="shared" si="5" ref="W11:W40">SUM(R11:V11)</f>
        <v>0</v>
      </c>
      <c r="X11" s="108"/>
      <c r="Y11" s="108"/>
      <c r="Z11" s="62"/>
      <c r="AA11" s="62"/>
      <c r="AC11" s="100">
        <f aca="true" t="shared" si="6" ref="AC11:AC75">ROUND((D11+F11)*0.4,0)</f>
        <v>94960</v>
      </c>
    </row>
    <row r="12" spans="1:29" ht="19.5" customHeight="1">
      <c r="A12" s="114">
        <v>2</v>
      </c>
      <c r="B12" s="128" t="s">
        <v>258</v>
      </c>
      <c r="C12" s="157">
        <v>18</v>
      </c>
      <c r="D12" s="150">
        <v>36900</v>
      </c>
      <c r="E12" s="115" t="s">
        <v>12</v>
      </c>
      <c r="F12" s="150" t="s">
        <v>272</v>
      </c>
      <c r="G12" s="158"/>
      <c r="H12" s="62"/>
      <c r="I12" s="62"/>
      <c r="J12" s="62"/>
      <c r="K12" s="65">
        <f t="shared" si="0"/>
        <v>0</v>
      </c>
      <c r="L12" s="62"/>
      <c r="M12" s="62"/>
      <c r="N12" s="66">
        <f t="shared" si="1"/>
        <v>0</v>
      </c>
      <c r="O12" s="66">
        <f t="shared" si="2"/>
        <v>0</v>
      </c>
      <c r="P12" s="66">
        <f t="shared" si="3"/>
        <v>0</v>
      </c>
      <c r="Q12" s="66">
        <f t="shared" si="4"/>
        <v>0</v>
      </c>
      <c r="R12" s="62"/>
      <c r="S12" s="62"/>
      <c r="T12" s="62"/>
      <c r="U12" s="62"/>
      <c r="V12" s="62"/>
      <c r="W12" s="66">
        <f t="shared" si="5"/>
        <v>0</v>
      </c>
      <c r="X12" s="108"/>
      <c r="Y12" s="108"/>
      <c r="Z12" s="62"/>
      <c r="AA12" s="62"/>
      <c r="AB12" s="63" t="s">
        <v>239</v>
      </c>
      <c r="AC12" s="100">
        <f t="shared" si="6"/>
        <v>61400</v>
      </c>
    </row>
    <row r="13" spans="1:29" ht="19.5" customHeight="1">
      <c r="A13" s="114">
        <v>3</v>
      </c>
      <c r="B13" s="128" t="s">
        <v>259</v>
      </c>
      <c r="C13" s="157">
        <v>18</v>
      </c>
      <c r="D13" s="150">
        <v>36900</v>
      </c>
      <c r="E13" s="115" t="s">
        <v>12</v>
      </c>
      <c r="F13" s="150" t="s">
        <v>272</v>
      </c>
      <c r="G13" s="158"/>
      <c r="H13" s="62"/>
      <c r="I13" s="62"/>
      <c r="J13" s="62"/>
      <c r="K13" s="65">
        <f t="shared" si="0"/>
        <v>0</v>
      </c>
      <c r="L13" s="62"/>
      <c r="M13" s="62"/>
      <c r="N13" s="66">
        <f t="shared" si="1"/>
        <v>0</v>
      </c>
      <c r="O13" s="66">
        <f t="shared" si="2"/>
        <v>0</v>
      </c>
      <c r="P13" s="66">
        <f t="shared" si="3"/>
        <v>0</v>
      </c>
      <c r="Q13" s="66">
        <f t="shared" si="4"/>
        <v>0</v>
      </c>
      <c r="R13" s="62"/>
      <c r="S13" s="62"/>
      <c r="T13" s="62"/>
      <c r="U13" s="62"/>
      <c r="V13" s="62"/>
      <c r="W13" s="66">
        <f t="shared" si="5"/>
        <v>0</v>
      </c>
      <c r="X13" s="108"/>
      <c r="Y13" s="108"/>
      <c r="Z13" s="62"/>
      <c r="AA13" s="62"/>
      <c r="AB13" s="160" t="s">
        <v>240</v>
      </c>
      <c r="AC13" s="100">
        <f t="shared" si="6"/>
        <v>61400</v>
      </c>
    </row>
    <row r="14" spans="1:29" ht="19.5" customHeight="1">
      <c r="A14" s="114">
        <v>4</v>
      </c>
      <c r="B14" s="128" t="s">
        <v>260</v>
      </c>
      <c r="C14" s="157">
        <v>18</v>
      </c>
      <c r="D14" s="150">
        <v>36900</v>
      </c>
      <c r="E14" s="115" t="s">
        <v>12</v>
      </c>
      <c r="F14" s="150" t="s">
        <v>272</v>
      </c>
      <c r="G14" s="158"/>
      <c r="H14" s="62"/>
      <c r="I14" s="62"/>
      <c r="J14" s="62"/>
      <c r="K14" s="65">
        <f t="shared" si="0"/>
        <v>0</v>
      </c>
      <c r="L14" s="62"/>
      <c r="M14" s="62"/>
      <c r="N14" s="66">
        <f t="shared" si="1"/>
        <v>0</v>
      </c>
      <c r="O14" s="66">
        <f t="shared" si="2"/>
        <v>0</v>
      </c>
      <c r="P14" s="66">
        <f t="shared" si="3"/>
        <v>0</v>
      </c>
      <c r="Q14" s="66">
        <f t="shared" si="4"/>
        <v>0</v>
      </c>
      <c r="R14" s="62"/>
      <c r="S14" s="62"/>
      <c r="T14" s="62"/>
      <c r="U14" s="62"/>
      <c r="V14" s="62"/>
      <c r="W14" s="66">
        <f t="shared" si="5"/>
        <v>0</v>
      </c>
      <c r="X14" s="108"/>
      <c r="Y14" s="108"/>
      <c r="Z14" s="62"/>
      <c r="AA14" s="62"/>
      <c r="AB14" s="129" t="s">
        <v>240</v>
      </c>
      <c r="AC14" s="100">
        <f t="shared" si="6"/>
        <v>61400</v>
      </c>
    </row>
    <row r="15" spans="1:29" ht="24">
      <c r="A15" s="114">
        <v>5</v>
      </c>
      <c r="B15" s="128" t="s">
        <v>216</v>
      </c>
      <c r="C15" s="157">
        <v>18</v>
      </c>
      <c r="D15" s="150">
        <v>36900</v>
      </c>
      <c r="E15" s="115" t="s">
        <v>12</v>
      </c>
      <c r="F15" s="150" t="s">
        <v>272</v>
      </c>
      <c r="G15" s="158"/>
      <c r="H15" s="62"/>
      <c r="I15" s="62"/>
      <c r="J15" s="62"/>
      <c r="K15" s="65">
        <f t="shared" si="0"/>
        <v>0</v>
      </c>
      <c r="L15" s="62"/>
      <c r="M15" s="62"/>
      <c r="N15" s="66">
        <f t="shared" si="1"/>
        <v>0</v>
      </c>
      <c r="O15" s="66">
        <f t="shared" si="2"/>
        <v>0</v>
      </c>
      <c r="P15" s="66">
        <f t="shared" si="3"/>
        <v>0</v>
      </c>
      <c r="Q15" s="66">
        <f t="shared" si="4"/>
        <v>0</v>
      </c>
      <c r="R15" s="62"/>
      <c r="S15" s="62"/>
      <c r="T15" s="62"/>
      <c r="U15" s="62"/>
      <c r="V15" s="62"/>
      <c r="W15" s="66">
        <f t="shared" si="5"/>
        <v>0</v>
      </c>
      <c r="X15" s="108"/>
      <c r="Y15" s="108"/>
      <c r="Z15" s="62"/>
      <c r="AA15" s="62"/>
      <c r="AB15" s="151" t="s">
        <v>240</v>
      </c>
      <c r="AC15" s="100">
        <f t="shared" si="6"/>
        <v>61400</v>
      </c>
    </row>
    <row r="16" spans="1:29" ht="18.75" customHeight="1">
      <c r="A16" s="114">
        <v>6</v>
      </c>
      <c r="B16" s="128" t="s">
        <v>261</v>
      </c>
      <c r="C16" s="157">
        <v>18</v>
      </c>
      <c r="D16" s="150">
        <v>36900</v>
      </c>
      <c r="E16" s="115" t="s">
        <v>12</v>
      </c>
      <c r="F16" s="150" t="s">
        <v>272</v>
      </c>
      <c r="G16" s="158"/>
      <c r="H16" s="62"/>
      <c r="I16" s="62"/>
      <c r="J16" s="62"/>
      <c r="K16" s="65">
        <f>I16+J16</f>
        <v>0</v>
      </c>
      <c r="L16" s="62"/>
      <c r="M16" s="62"/>
      <c r="N16" s="66">
        <f>L16+M16</f>
        <v>0</v>
      </c>
      <c r="O16" s="66">
        <f>I16-L16</f>
        <v>0</v>
      </c>
      <c r="P16" s="66">
        <f>J16-M16</f>
        <v>0</v>
      </c>
      <c r="Q16" s="66">
        <f>O16+P16</f>
        <v>0</v>
      </c>
      <c r="R16" s="62"/>
      <c r="S16" s="62"/>
      <c r="T16" s="62"/>
      <c r="U16" s="62"/>
      <c r="V16" s="62"/>
      <c r="W16" s="66">
        <f>SUM(R16:V16)</f>
        <v>0</v>
      </c>
      <c r="X16" s="108"/>
      <c r="Y16" s="108"/>
      <c r="Z16" s="62"/>
      <c r="AA16" s="62"/>
      <c r="AB16" s="151" t="s">
        <v>240</v>
      </c>
      <c r="AC16" s="100">
        <f>ROUND((D16+F16)*0.4,0)</f>
        <v>61400</v>
      </c>
    </row>
    <row r="17" spans="1:29" ht="18.75" customHeight="1">
      <c r="A17" s="114">
        <v>7</v>
      </c>
      <c r="B17" s="128" t="s">
        <v>262</v>
      </c>
      <c r="C17" s="157">
        <v>16</v>
      </c>
      <c r="D17" s="150">
        <v>36400</v>
      </c>
      <c r="E17" s="115" t="s">
        <v>12</v>
      </c>
      <c r="F17" s="150" t="s">
        <v>273</v>
      </c>
      <c r="G17" s="158"/>
      <c r="H17" s="62"/>
      <c r="I17" s="62"/>
      <c r="J17" s="62"/>
      <c r="K17" s="65">
        <f t="shared" si="0"/>
        <v>0</v>
      </c>
      <c r="L17" s="62"/>
      <c r="M17" s="62"/>
      <c r="N17" s="66">
        <f t="shared" si="1"/>
        <v>0</v>
      </c>
      <c r="O17" s="66">
        <f t="shared" si="2"/>
        <v>0</v>
      </c>
      <c r="P17" s="66">
        <f t="shared" si="3"/>
        <v>0</v>
      </c>
      <c r="Q17" s="66">
        <f t="shared" si="4"/>
        <v>0</v>
      </c>
      <c r="R17" s="62"/>
      <c r="S17" s="62"/>
      <c r="T17" s="62"/>
      <c r="U17" s="62"/>
      <c r="V17" s="62"/>
      <c r="W17" s="66">
        <f t="shared" si="5"/>
        <v>0</v>
      </c>
      <c r="X17" s="108"/>
      <c r="Y17" s="108"/>
      <c r="Z17" s="62"/>
      <c r="AA17" s="62"/>
      <c r="AC17" s="100">
        <f t="shared" si="6"/>
        <v>60840</v>
      </c>
    </row>
    <row r="18" spans="1:29" ht="18.75" customHeight="1">
      <c r="A18" s="114">
        <v>8</v>
      </c>
      <c r="B18" s="128" t="s">
        <v>263</v>
      </c>
      <c r="C18" s="157">
        <v>16</v>
      </c>
      <c r="D18" s="150">
        <v>36400</v>
      </c>
      <c r="E18" s="115" t="s">
        <v>12</v>
      </c>
      <c r="F18" s="150" t="s">
        <v>273</v>
      </c>
      <c r="G18" s="158"/>
      <c r="H18" s="62"/>
      <c r="I18" s="62"/>
      <c r="J18" s="62"/>
      <c r="K18" s="65">
        <f t="shared" si="0"/>
        <v>0</v>
      </c>
      <c r="L18" s="62"/>
      <c r="M18" s="62"/>
      <c r="N18" s="66">
        <f t="shared" si="1"/>
        <v>0</v>
      </c>
      <c r="O18" s="66">
        <f t="shared" si="2"/>
        <v>0</v>
      </c>
      <c r="P18" s="66">
        <f t="shared" si="3"/>
        <v>0</v>
      </c>
      <c r="Q18" s="66">
        <f t="shared" si="4"/>
        <v>0</v>
      </c>
      <c r="R18" s="62"/>
      <c r="S18" s="62"/>
      <c r="T18" s="62"/>
      <c r="U18" s="62"/>
      <c r="V18" s="62"/>
      <c r="W18" s="66">
        <f t="shared" si="5"/>
        <v>0</v>
      </c>
      <c r="X18" s="108"/>
      <c r="Y18" s="108"/>
      <c r="Z18" s="62"/>
      <c r="AA18" s="62"/>
      <c r="AC18" s="100">
        <f t="shared" si="6"/>
        <v>60840</v>
      </c>
    </row>
    <row r="19" spans="1:29" ht="18.75" customHeight="1">
      <c r="A19" s="114">
        <v>9</v>
      </c>
      <c r="B19" s="128" t="s">
        <v>171</v>
      </c>
      <c r="C19" s="157">
        <v>16</v>
      </c>
      <c r="D19" s="150">
        <v>36400</v>
      </c>
      <c r="E19" s="115" t="s">
        <v>12</v>
      </c>
      <c r="F19" s="150" t="s">
        <v>273</v>
      </c>
      <c r="G19" s="158"/>
      <c r="H19" s="62"/>
      <c r="I19" s="62"/>
      <c r="J19" s="62"/>
      <c r="K19" s="65">
        <f>I19+J19</f>
        <v>0</v>
      </c>
      <c r="L19" s="62"/>
      <c r="M19" s="62"/>
      <c r="N19" s="66">
        <f>L19+M19</f>
        <v>0</v>
      </c>
      <c r="O19" s="66">
        <f aca="true" t="shared" si="7" ref="O19:P23">I19-L19</f>
        <v>0</v>
      </c>
      <c r="P19" s="66">
        <f t="shared" si="7"/>
        <v>0</v>
      </c>
      <c r="Q19" s="66">
        <f>O19+P19</f>
        <v>0</v>
      </c>
      <c r="R19" s="62"/>
      <c r="S19" s="62"/>
      <c r="T19" s="62"/>
      <c r="U19" s="62"/>
      <c r="V19" s="62"/>
      <c r="W19" s="66">
        <f>SUM(R19:V19)</f>
        <v>0</v>
      </c>
      <c r="X19" s="108"/>
      <c r="Y19" s="108"/>
      <c r="Z19" s="62"/>
      <c r="AA19" s="62"/>
      <c r="AC19" s="100">
        <f t="shared" si="6"/>
        <v>60840</v>
      </c>
    </row>
    <row r="20" spans="1:29" ht="18.75" customHeight="1">
      <c r="A20" s="114">
        <v>10</v>
      </c>
      <c r="B20" s="128" t="s">
        <v>172</v>
      </c>
      <c r="C20" s="157">
        <v>16</v>
      </c>
      <c r="D20" s="150">
        <v>36400</v>
      </c>
      <c r="E20" s="115" t="s">
        <v>12</v>
      </c>
      <c r="F20" s="150" t="s">
        <v>273</v>
      </c>
      <c r="G20" s="158"/>
      <c r="H20" s="62"/>
      <c r="I20" s="62"/>
      <c r="J20" s="62"/>
      <c r="K20" s="65">
        <f>I20+J20</f>
        <v>0</v>
      </c>
      <c r="L20" s="62"/>
      <c r="M20" s="62"/>
      <c r="N20" s="66">
        <f>L20+M20</f>
        <v>0</v>
      </c>
      <c r="O20" s="66">
        <f t="shared" si="7"/>
        <v>0</v>
      </c>
      <c r="P20" s="66">
        <f t="shared" si="7"/>
        <v>0</v>
      </c>
      <c r="Q20" s="66">
        <f>O20+P20</f>
        <v>0</v>
      </c>
      <c r="R20" s="62"/>
      <c r="S20" s="62"/>
      <c r="T20" s="62"/>
      <c r="U20" s="62"/>
      <c r="V20" s="62"/>
      <c r="W20" s="66">
        <f>SUM(R20:V20)</f>
        <v>0</v>
      </c>
      <c r="X20" s="108"/>
      <c r="Y20" s="108"/>
      <c r="Z20" s="62"/>
      <c r="AA20" s="62"/>
      <c r="AC20" s="100">
        <f t="shared" si="6"/>
        <v>60840</v>
      </c>
    </row>
    <row r="21" spans="1:29" ht="18.75" customHeight="1">
      <c r="A21" s="114">
        <v>11</v>
      </c>
      <c r="B21" s="128" t="s">
        <v>173</v>
      </c>
      <c r="C21" s="157">
        <v>16</v>
      </c>
      <c r="D21" s="150">
        <v>36400</v>
      </c>
      <c r="E21" s="115" t="s">
        <v>12</v>
      </c>
      <c r="F21" s="150" t="s">
        <v>273</v>
      </c>
      <c r="G21" s="158"/>
      <c r="H21" s="62"/>
      <c r="I21" s="62"/>
      <c r="J21" s="62"/>
      <c r="K21" s="65">
        <f>I21+J21</f>
        <v>0</v>
      </c>
      <c r="L21" s="62"/>
      <c r="M21" s="62"/>
      <c r="N21" s="66">
        <f>L21+M21</f>
        <v>0</v>
      </c>
      <c r="O21" s="66">
        <f t="shared" si="7"/>
        <v>0</v>
      </c>
      <c r="P21" s="66">
        <f t="shared" si="7"/>
        <v>0</v>
      </c>
      <c r="Q21" s="66">
        <f>O21+P21</f>
        <v>0</v>
      </c>
      <c r="R21" s="62"/>
      <c r="S21" s="62"/>
      <c r="T21" s="62"/>
      <c r="U21" s="62"/>
      <c r="V21" s="62"/>
      <c r="W21" s="66">
        <f>SUM(R21:V21)</f>
        <v>0</v>
      </c>
      <c r="X21" s="108"/>
      <c r="Y21" s="108"/>
      <c r="Z21" s="62"/>
      <c r="AA21" s="62"/>
      <c r="AC21" s="100">
        <f t="shared" si="6"/>
        <v>60840</v>
      </c>
    </row>
    <row r="22" spans="1:29" ht="18.75" customHeight="1">
      <c r="A22" s="114">
        <v>12</v>
      </c>
      <c r="B22" s="128" t="s">
        <v>174</v>
      </c>
      <c r="C22" s="157">
        <v>16</v>
      </c>
      <c r="D22" s="150">
        <v>36400</v>
      </c>
      <c r="E22" s="115" t="s">
        <v>12</v>
      </c>
      <c r="F22" s="150" t="s">
        <v>273</v>
      </c>
      <c r="G22" s="158"/>
      <c r="H22" s="62"/>
      <c r="I22" s="62"/>
      <c r="J22" s="62"/>
      <c r="K22" s="65">
        <f>I22+J22</f>
        <v>0</v>
      </c>
      <c r="L22" s="62"/>
      <c r="M22" s="62"/>
      <c r="N22" s="66">
        <f>L22+M22</f>
        <v>0</v>
      </c>
      <c r="O22" s="66">
        <f t="shared" si="7"/>
        <v>0</v>
      </c>
      <c r="P22" s="66">
        <f t="shared" si="7"/>
        <v>0</v>
      </c>
      <c r="Q22" s="66">
        <f>O22+P22</f>
        <v>0</v>
      </c>
      <c r="R22" s="62"/>
      <c r="S22" s="62"/>
      <c r="T22" s="62"/>
      <c r="U22" s="62"/>
      <c r="V22" s="62"/>
      <c r="W22" s="66">
        <f>SUM(R22:V22)</f>
        <v>0</v>
      </c>
      <c r="X22" s="108"/>
      <c r="Y22" s="108"/>
      <c r="Z22" s="62"/>
      <c r="AA22" s="62"/>
      <c r="AC22" s="100">
        <f t="shared" si="6"/>
        <v>60840</v>
      </c>
    </row>
    <row r="23" spans="1:29" ht="18.75" customHeight="1">
      <c r="A23" s="114">
        <v>13</v>
      </c>
      <c r="B23" s="128" t="s">
        <v>175</v>
      </c>
      <c r="C23" s="157">
        <v>16</v>
      </c>
      <c r="D23" s="150">
        <v>36400</v>
      </c>
      <c r="E23" s="115" t="s">
        <v>12</v>
      </c>
      <c r="F23" s="150" t="s">
        <v>273</v>
      </c>
      <c r="G23" s="158"/>
      <c r="H23" s="62"/>
      <c r="I23" s="62"/>
      <c r="J23" s="62"/>
      <c r="K23" s="65">
        <f>I23+J23</f>
        <v>0</v>
      </c>
      <c r="L23" s="62"/>
      <c r="M23" s="62"/>
      <c r="N23" s="66">
        <f>L23+M23</f>
        <v>0</v>
      </c>
      <c r="O23" s="66">
        <f t="shared" si="7"/>
        <v>0</v>
      </c>
      <c r="P23" s="66">
        <f t="shared" si="7"/>
        <v>0</v>
      </c>
      <c r="Q23" s="66">
        <f>O23+P23</f>
        <v>0</v>
      </c>
      <c r="R23" s="62"/>
      <c r="S23" s="62"/>
      <c r="T23" s="62"/>
      <c r="U23" s="62"/>
      <c r="V23" s="62"/>
      <c r="W23" s="66">
        <f>SUM(R23:V23)</f>
        <v>0</v>
      </c>
      <c r="X23" s="108"/>
      <c r="Y23" s="108"/>
      <c r="Z23" s="62"/>
      <c r="AA23" s="62"/>
      <c r="AC23" s="100">
        <f t="shared" si="6"/>
        <v>60840</v>
      </c>
    </row>
    <row r="24" spans="1:29" ht="18.75" customHeight="1">
      <c r="A24" s="114">
        <v>14</v>
      </c>
      <c r="B24" s="153" t="s">
        <v>281</v>
      </c>
      <c r="C24" s="157">
        <v>16</v>
      </c>
      <c r="D24" s="150">
        <v>36400</v>
      </c>
      <c r="E24" s="115" t="s">
        <v>12</v>
      </c>
      <c r="F24" s="150" t="s">
        <v>273</v>
      </c>
      <c r="G24" s="158"/>
      <c r="H24" s="62"/>
      <c r="I24" s="62"/>
      <c r="J24" s="62"/>
      <c r="K24" s="65">
        <f t="shared" si="0"/>
        <v>0</v>
      </c>
      <c r="L24" s="62"/>
      <c r="M24" s="62"/>
      <c r="N24" s="66">
        <f t="shared" si="1"/>
        <v>0</v>
      </c>
      <c r="O24" s="66">
        <f t="shared" si="2"/>
        <v>0</v>
      </c>
      <c r="P24" s="66">
        <f t="shared" si="3"/>
        <v>0</v>
      </c>
      <c r="Q24" s="66">
        <f t="shared" si="4"/>
        <v>0</v>
      </c>
      <c r="R24" s="62"/>
      <c r="S24" s="62"/>
      <c r="T24" s="62"/>
      <c r="U24" s="62"/>
      <c r="V24" s="62"/>
      <c r="W24" s="66">
        <f t="shared" si="5"/>
        <v>0</v>
      </c>
      <c r="X24" s="108"/>
      <c r="Y24" s="108"/>
      <c r="Z24" s="62"/>
      <c r="AA24" s="62"/>
      <c r="AC24" s="100">
        <f t="shared" si="6"/>
        <v>60840</v>
      </c>
    </row>
    <row r="25" spans="1:29" ht="18.75" customHeight="1">
      <c r="A25" s="114">
        <v>14</v>
      </c>
      <c r="B25" s="128" t="s">
        <v>264</v>
      </c>
      <c r="C25" s="157">
        <v>16</v>
      </c>
      <c r="D25" s="150">
        <v>36400</v>
      </c>
      <c r="E25" s="115" t="s">
        <v>12</v>
      </c>
      <c r="F25" s="150" t="s">
        <v>273</v>
      </c>
      <c r="G25" s="158"/>
      <c r="H25" s="62"/>
      <c r="I25" s="62"/>
      <c r="J25" s="62"/>
      <c r="K25" s="65">
        <f>I25+J25</f>
        <v>0</v>
      </c>
      <c r="L25" s="62"/>
      <c r="M25" s="62"/>
      <c r="N25" s="66">
        <f>L25+M25</f>
        <v>0</v>
      </c>
      <c r="O25" s="66">
        <f>I25-L25</f>
        <v>0</v>
      </c>
      <c r="P25" s="66">
        <f>J25-M25</f>
        <v>0</v>
      </c>
      <c r="Q25" s="66">
        <f>O25+P25</f>
        <v>0</v>
      </c>
      <c r="R25" s="62"/>
      <c r="S25" s="62"/>
      <c r="T25" s="62"/>
      <c r="U25" s="62"/>
      <c r="V25" s="62"/>
      <c r="W25" s="66">
        <f>SUM(R25:V25)</f>
        <v>0</v>
      </c>
      <c r="X25" s="108"/>
      <c r="Y25" s="108"/>
      <c r="Z25" s="62"/>
      <c r="AA25" s="62"/>
      <c r="AC25" s="100">
        <f t="shared" si="6"/>
        <v>60840</v>
      </c>
    </row>
    <row r="26" spans="1:29" ht="18.75" customHeight="1">
      <c r="A26" s="114">
        <v>15</v>
      </c>
      <c r="B26" s="128" t="s">
        <v>265</v>
      </c>
      <c r="C26" s="157">
        <v>16</v>
      </c>
      <c r="D26" s="150">
        <v>36400</v>
      </c>
      <c r="E26" s="115" t="s">
        <v>12</v>
      </c>
      <c r="F26" s="150" t="s">
        <v>273</v>
      </c>
      <c r="G26" s="158"/>
      <c r="H26" s="62"/>
      <c r="I26" s="62"/>
      <c r="J26" s="62"/>
      <c r="K26" s="65">
        <f>I26+J26</f>
        <v>0</v>
      </c>
      <c r="L26" s="62"/>
      <c r="M26" s="62"/>
      <c r="N26" s="66">
        <f>L26+M26</f>
        <v>0</v>
      </c>
      <c r="O26" s="66">
        <f>I26-L26</f>
        <v>0</v>
      </c>
      <c r="P26" s="66">
        <f>J26-M26</f>
        <v>0</v>
      </c>
      <c r="Q26" s="66">
        <f>O26+P26</f>
        <v>0</v>
      </c>
      <c r="R26" s="62"/>
      <c r="S26" s="62"/>
      <c r="T26" s="62"/>
      <c r="U26" s="62"/>
      <c r="V26" s="62"/>
      <c r="W26" s="66">
        <f>SUM(R26:V26)</f>
        <v>0</v>
      </c>
      <c r="X26" s="108"/>
      <c r="Y26" s="108"/>
      <c r="Z26" s="62"/>
      <c r="AA26" s="62"/>
      <c r="AC26" s="100">
        <f t="shared" si="6"/>
        <v>60840</v>
      </c>
    </row>
    <row r="27" spans="1:29" ht="18.75" customHeight="1">
      <c r="A27" s="114">
        <v>16</v>
      </c>
      <c r="B27" s="128" t="s">
        <v>266</v>
      </c>
      <c r="C27" s="157">
        <v>16</v>
      </c>
      <c r="D27" s="150">
        <v>36400</v>
      </c>
      <c r="E27" s="115" t="s">
        <v>12</v>
      </c>
      <c r="F27" s="150" t="s">
        <v>273</v>
      </c>
      <c r="G27" s="158"/>
      <c r="H27" s="62"/>
      <c r="I27" s="62"/>
      <c r="J27" s="62"/>
      <c r="K27" s="65">
        <f t="shared" si="0"/>
        <v>0</v>
      </c>
      <c r="L27" s="62"/>
      <c r="M27" s="62"/>
      <c r="N27" s="66">
        <f t="shared" si="1"/>
        <v>0</v>
      </c>
      <c r="O27" s="66">
        <f t="shared" si="2"/>
        <v>0</v>
      </c>
      <c r="P27" s="66">
        <f t="shared" si="3"/>
        <v>0</v>
      </c>
      <c r="Q27" s="66">
        <f t="shared" si="4"/>
        <v>0</v>
      </c>
      <c r="R27" s="62"/>
      <c r="S27" s="62"/>
      <c r="T27" s="62"/>
      <c r="U27" s="62"/>
      <c r="V27" s="62"/>
      <c r="W27" s="66">
        <f t="shared" si="5"/>
        <v>0</v>
      </c>
      <c r="X27" s="108"/>
      <c r="Y27" s="108"/>
      <c r="Z27" s="62"/>
      <c r="AA27" s="62"/>
      <c r="AC27" s="100">
        <f t="shared" si="6"/>
        <v>60840</v>
      </c>
    </row>
    <row r="28" spans="1:29" ht="18.75" customHeight="1">
      <c r="A28" s="114">
        <v>17</v>
      </c>
      <c r="B28" s="128" t="s">
        <v>176</v>
      </c>
      <c r="C28" s="157">
        <v>10</v>
      </c>
      <c r="D28" s="150">
        <v>20600</v>
      </c>
      <c r="E28" s="115" t="s">
        <v>12</v>
      </c>
      <c r="F28" s="150" t="s">
        <v>274</v>
      </c>
      <c r="G28" s="158"/>
      <c r="H28" s="62"/>
      <c r="I28" s="62"/>
      <c r="J28" s="62"/>
      <c r="K28" s="65">
        <f t="shared" si="0"/>
        <v>0</v>
      </c>
      <c r="L28" s="62"/>
      <c r="M28" s="62"/>
      <c r="N28" s="66">
        <f t="shared" si="1"/>
        <v>0</v>
      </c>
      <c r="O28" s="66">
        <f t="shared" si="2"/>
        <v>0</v>
      </c>
      <c r="P28" s="66">
        <f t="shared" si="3"/>
        <v>0</v>
      </c>
      <c r="Q28" s="66">
        <f t="shared" si="4"/>
        <v>0</v>
      </c>
      <c r="R28" s="62"/>
      <c r="S28" s="62"/>
      <c r="T28" s="62"/>
      <c r="U28" s="62"/>
      <c r="V28" s="62"/>
      <c r="W28" s="66">
        <f t="shared" si="5"/>
        <v>0</v>
      </c>
      <c r="X28" s="108"/>
      <c r="Y28" s="108"/>
      <c r="Z28" s="62"/>
      <c r="AA28" s="62"/>
      <c r="AB28" s="57" t="s">
        <v>237</v>
      </c>
      <c r="AC28" s="100">
        <f t="shared" si="6"/>
        <v>34440</v>
      </c>
    </row>
    <row r="29" spans="1:29" ht="18.75" customHeight="1">
      <c r="A29" s="114">
        <v>18</v>
      </c>
      <c r="B29" s="128" t="s">
        <v>188</v>
      </c>
      <c r="C29" s="157">
        <v>10</v>
      </c>
      <c r="D29" s="150">
        <v>20600</v>
      </c>
      <c r="E29" s="115" t="s">
        <v>12</v>
      </c>
      <c r="F29" s="150" t="s">
        <v>274</v>
      </c>
      <c r="G29" s="158"/>
      <c r="H29" s="62"/>
      <c r="I29" s="62"/>
      <c r="J29" s="62"/>
      <c r="K29" s="65">
        <f t="shared" si="0"/>
        <v>0</v>
      </c>
      <c r="L29" s="62"/>
      <c r="M29" s="62"/>
      <c r="N29" s="66">
        <f t="shared" si="1"/>
        <v>0</v>
      </c>
      <c r="O29" s="66">
        <f t="shared" si="2"/>
        <v>0</v>
      </c>
      <c r="P29" s="66">
        <f t="shared" si="3"/>
        <v>0</v>
      </c>
      <c r="Q29" s="66">
        <f t="shared" si="4"/>
        <v>0</v>
      </c>
      <c r="R29" s="62"/>
      <c r="S29" s="62"/>
      <c r="T29" s="62"/>
      <c r="U29" s="62"/>
      <c r="V29" s="62"/>
      <c r="W29" s="66">
        <f t="shared" si="5"/>
        <v>0</v>
      </c>
      <c r="X29" s="108"/>
      <c r="Y29" s="108"/>
      <c r="Z29" s="62"/>
      <c r="AA29" s="62"/>
      <c r="AB29" s="57" t="s">
        <v>237</v>
      </c>
      <c r="AC29" s="100">
        <f t="shared" si="6"/>
        <v>34440</v>
      </c>
    </row>
    <row r="30" spans="1:29" ht="18.75" customHeight="1">
      <c r="A30" s="114">
        <v>19</v>
      </c>
      <c r="B30" s="128" t="s">
        <v>225</v>
      </c>
      <c r="C30" s="157">
        <v>10</v>
      </c>
      <c r="D30" s="150">
        <v>20600</v>
      </c>
      <c r="E30" s="115" t="s">
        <v>12</v>
      </c>
      <c r="F30" s="150" t="s">
        <v>274</v>
      </c>
      <c r="G30" s="158"/>
      <c r="H30" s="62"/>
      <c r="I30" s="62"/>
      <c r="J30" s="62"/>
      <c r="K30" s="65">
        <f t="shared" si="0"/>
        <v>0</v>
      </c>
      <c r="L30" s="62"/>
      <c r="M30" s="62"/>
      <c r="N30" s="66">
        <f t="shared" si="1"/>
        <v>0</v>
      </c>
      <c r="O30" s="66">
        <f t="shared" si="2"/>
        <v>0</v>
      </c>
      <c r="P30" s="66">
        <f t="shared" si="3"/>
        <v>0</v>
      </c>
      <c r="Q30" s="66">
        <f t="shared" si="4"/>
        <v>0</v>
      </c>
      <c r="R30" s="62"/>
      <c r="S30" s="62"/>
      <c r="T30" s="62"/>
      <c r="U30" s="62"/>
      <c r="V30" s="62"/>
      <c r="W30" s="66">
        <f t="shared" si="5"/>
        <v>0</v>
      </c>
      <c r="X30" s="108"/>
      <c r="Y30" s="108"/>
      <c r="Z30" s="62"/>
      <c r="AA30" s="62"/>
      <c r="AB30" s="57" t="s">
        <v>237</v>
      </c>
      <c r="AC30" s="100">
        <f t="shared" si="6"/>
        <v>34440</v>
      </c>
    </row>
    <row r="31" spans="1:29" ht="18.75" customHeight="1">
      <c r="A31" s="114">
        <v>20</v>
      </c>
      <c r="B31" s="128" t="s">
        <v>224</v>
      </c>
      <c r="C31" s="157">
        <v>10</v>
      </c>
      <c r="D31" s="150">
        <v>20600</v>
      </c>
      <c r="E31" s="115" t="s">
        <v>12</v>
      </c>
      <c r="F31" s="150" t="s">
        <v>274</v>
      </c>
      <c r="G31" s="158"/>
      <c r="H31" s="62"/>
      <c r="I31" s="62"/>
      <c r="J31" s="62"/>
      <c r="K31" s="65">
        <f t="shared" si="0"/>
        <v>0</v>
      </c>
      <c r="L31" s="62"/>
      <c r="M31" s="62"/>
      <c r="N31" s="66">
        <f t="shared" si="1"/>
        <v>0</v>
      </c>
      <c r="O31" s="66">
        <f t="shared" si="2"/>
        <v>0</v>
      </c>
      <c r="P31" s="66">
        <f t="shared" si="3"/>
        <v>0</v>
      </c>
      <c r="Q31" s="66">
        <f t="shared" si="4"/>
        <v>0</v>
      </c>
      <c r="R31" s="62"/>
      <c r="S31" s="62"/>
      <c r="T31" s="62"/>
      <c r="U31" s="62"/>
      <c r="V31" s="62"/>
      <c r="W31" s="66">
        <f t="shared" si="5"/>
        <v>0</v>
      </c>
      <c r="X31" s="108"/>
      <c r="Y31" s="108"/>
      <c r="Z31" s="62"/>
      <c r="AA31" s="62"/>
      <c r="AB31" s="57" t="s">
        <v>237</v>
      </c>
      <c r="AC31" s="100">
        <f t="shared" si="6"/>
        <v>34440</v>
      </c>
    </row>
    <row r="32" spans="1:29" ht="18.75" customHeight="1">
      <c r="A32" s="114">
        <v>21</v>
      </c>
      <c r="B32" s="128" t="s">
        <v>226</v>
      </c>
      <c r="C32" s="157">
        <v>10</v>
      </c>
      <c r="D32" s="150">
        <v>20600</v>
      </c>
      <c r="E32" s="115" t="s">
        <v>12</v>
      </c>
      <c r="F32" s="150" t="s">
        <v>274</v>
      </c>
      <c r="G32" s="158"/>
      <c r="H32" s="62"/>
      <c r="I32" s="62"/>
      <c r="J32" s="62"/>
      <c r="K32" s="65">
        <f t="shared" si="0"/>
        <v>0</v>
      </c>
      <c r="L32" s="62"/>
      <c r="M32" s="62"/>
      <c r="N32" s="66">
        <f t="shared" si="1"/>
        <v>0</v>
      </c>
      <c r="O32" s="66">
        <f t="shared" si="2"/>
        <v>0</v>
      </c>
      <c r="P32" s="66">
        <f t="shared" si="3"/>
        <v>0</v>
      </c>
      <c r="Q32" s="66">
        <f t="shared" si="4"/>
        <v>0</v>
      </c>
      <c r="R32" s="62"/>
      <c r="S32" s="62"/>
      <c r="T32" s="62"/>
      <c r="U32" s="62"/>
      <c r="V32" s="62"/>
      <c r="W32" s="66">
        <f t="shared" si="5"/>
        <v>0</v>
      </c>
      <c r="X32" s="108"/>
      <c r="Y32" s="108"/>
      <c r="Z32" s="62"/>
      <c r="AA32" s="62"/>
      <c r="AB32" s="57" t="s">
        <v>237</v>
      </c>
      <c r="AC32" s="100">
        <f t="shared" si="6"/>
        <v>34440</v>
      </c>
    </row>
    <row r="33" spans="1:29" ht="18.75" customHeight="1">
      <c r="A33" s="114">
        <v>22</v>
      </c>
      <c r="B33" s="128" t="s">
        <v>14</v>
      </c>
      <c r="C33" s="157">
        <v>10</v>
      </c>
      <c r="D33" s="150">
        <v>20600</v>
      </c>
      <c r="E33" s="115" t="s">
        <v>12</v>
      </c>
      <c r="F33" s="150" t="s">
        <v>274</v>
      </c>
      <c r="G33" s="158"/>
      <c r="H33" s="62"/>
      <c r="I33" s="62"/>
      <c r="J33" s="62"/>
      <c r="K33" s="65">
        <f t="shared" si="0"/>
        <v>0</v>
      </c>
      <c r="L33" s="62"/>
      <c r="M33" s="62"/>
      <c r="N33" s="66">
        <f t="shared" si="1"/>
        <v>0</v>
      </c>
      <c r="O33" s="66">
        <f t="shared" si="2"/>
        <v>0</v>
      </c>
      <c r="P33" s="66">
        <f t="shared" si="3"/>
        <v>0</v>
      </c>
      <c r="Q33" s="66">
        <f t="shared" si="4"/>
        <v>0</v>
      </c>
      <c r="R33" s="62"/>
      <c r="S33" s="62"/>
      <c r="T33" s="62"/>
      <c r="U33" s="62"/>
      <c r="V33" s="62"/>
      <c r="W33" s="66">
        <f t="shared" si="5"/>
        <v>0</v>
      </c>
      <c r="X33" s="108"/>
      <c r="Y33" s="108"/>
      <c r="Z33" s="62"/>
      <c r="AA33" s="62"/>
      <c r="AB33" s="57" t="s">
        <v>238</v>
      </c>
      <c r="AC33" s="100">
        <f t="shared" si="6"/>
        <v>34440</v>
      </c>
    </row>
    <row r="34" spans="1:29" ht="18.75" customHeight="1">
      <c r="A34" s="114">
        <v>23</v>
      </c>
      <c r="B34" s="128" t="s">
        <v>16</v>
      </c>
      <c r="C34" s="157">
        <v>8</v>
      </c>
      <c r="D34" s="150">
        <v>19500</v>
      </c>
      <c r="E34" s="115" t="s">
        <v>12</v>
      </c>
      <c r="F34" s="150" t="s">
        <v>275</v>
      </c>
      <c r="G34" s="158"/>
      <c r="H34" s="62"/>
      <c r="I34" s="62"/>
      <c r="J34" s="62"/>
      <c r="K34" s="65">
        <f t="shared" si="0"/>
        <v>0</v>
      </c>
      <c r="L34" s="62"/>
      <c r="M34" s="62"/>
      <c r="N34" s="66">
        <f t="shared" si="1"/>
        <v>0</v>
      </c>
      <c r="O34" s="66">
        <f t="shared" si="2"/>
        <v>0</v>
      </c>
      <c r="P34" s="66">
        <f t="shared" si="3"/>
        <v>0</v>
      </c>
      <c r="Q34" s="66">
        <f t="shared" si="4"/>
        <v>0</v>
      </c>
      <c r="R34" s="62"/>
      <c r="S34" s="62"/>
      <c r="T34" s="62"/>
      <c r="U34" s="62"/>
      <c r="V34" s="62"/>
      <c r="W34" s="66">
        <f t="shared" si="5"/>
        <v>0</v>
      </c>
      <c r="X34" s="108"/>
      <c r="Y34" s="108"/>
      <c r="Z34" s="62"/>
      <c r="AA34" s="62"/>
      <c r="AC34" s="100">
        <f t="shared" si="6"/>
        <v>32600</v>
      </c>
    </row>
    <row r="35" spans="1:29" ht="18.75" customHeight="1">
      <c r="A35" s="114">
        <v>24</v>
      </c>
      <c r="B35" s="128" t="s">
        <v>192</v>
      </c>
      <c r="C35" s="157">
        <v>8</v>
      </c>
      <c r="D35" s="150">
        <v>19500</v>
      </c>
      <c r="E35" s="115" t="s">
        <v>12</v>
      </c>
      <c r="F35" s="150" t="s">
        <v>275</v>
      </c>
      <c r="G35" s="158"/>
      <c r="H35" s="62"/>
      <c r="I35" s="62"/>
      <c r="J35" s="62"/>
      <c r="K35" s="65">
        <f>I35+J35</f>
        <v>0</v>
      </c>
      <c r="L35" s="62"/>
      <c r="M35" s="62"/>
      <c r="N35" s="66">
        <f>L35+M35</f>
        <v>0</v>
      </c>
      <c r="O35" s="66">
        <f>I35-L35</f>
        <v>0</v>
      </c>
      <c r="P35" s="66">
        <f>J35-M35</f>
        <v>0</v>
      </c>
      <c r="Q35" s="66">
        <f>O35+P35</f>
        <v>0</v>
      </c>
      <c r="R35" s="62"/>
      <c r="S35" s="62"/>
      <c r="T35" s="62"/>
      <c r="U35" s="62"/>
      <c r="V35" s="62"/>
      <c r="W35" s="66">
        <f>SUM(R35:V35)</f>
        <v>0</v>
      </c>
      <c r="X35" s="108"/>
      <c r="Y35" s="108"/>
      <c r="Z35" s="62"/>
      <c r="AA35" s="62"/>
      <c r="AC35" s="100">
        <f t="shared" si="6"/>
        <v>32600</v>
      </c>
    </row>
    <row r="36" spans="1:29" ht="18.75" customHeight="1">
      <c r="A36" s="114">
        <v>25</v>
      </c>
      <c r="B36" s="128" t="s">
        <v>167</v>
      </c>
      <c r="C36" s="157">
        <v>8</v>
      </c>
      <c r="D36" s="150">
        <v>19500</v>
      </c>
      <c r="E36" s="115" t="s">
        <v>12</v>
      </c>
      <c r="F36" s="150" t="s">
        <v>275</v>
      </c>
      <c r="G36" s="158"/>
      <c r="H36" s="62"/>
      <c r="I36" s="62"/>
      <c r="J36" s="62"/>
      <c r="K36" s="65">
        <f t="shared" si="0"/>
        <v>0</v>
      </c>
      <c r="L36" s="62"/>
      <c r="M36" s="62"/>
      <c r="N36" s="66">
        <f t="shared" si="1"/>
        <v>0</v>
      </c>
      <c r="O36" s="66">
        <f t="shared" si="2"/>
        <v>0</v>
      </c>
      <c r="P36" s="66">
        <f t="shared" si="3"/>
        <v>0</v>
      </c>
      <c r="Q36" s="66">
        <f t="shared" si="4"/>
        <v>0</v>
      </c>
      <c r="R36" s="62"/>
      <c r="S36" s="62"/>
      <c r="T36" s="62"/>
      <c r="U36" s="62"/>
      <c r="V36" s="62"/>
      <c r="W36" s="66">
        <f t="shared" si="5"/>
        <v>0</v>
      </c>
      <c r="X36" s="108"/>
      <c r="Y36" s="108"/>
      <c r="Z36" s="62"/>
      <c r="AA36" s="62"/>
      <c r="AC36" s="100">
        <f t="shared" si="6"/>
        <v>32600</v>
      </c>
    </row>
    <row r="37" spans="1:29" ht="18.75" customHeight="1">
      <c r="A37" s="114">
        <v>26</v>
      </c>
      <c r="B37" s="128" t="s">
        <v>18</v>
      </c>
      <c r="C37" s="157">
        <v>2</v>
      </c>
      <c r="D37" s="150">
        <v>15900</v>
      </c>
      <c r="E37" s="115" t="s">
        <v>12</v>
      </c>
      <c r="F37" s="150" t="s">
        <v>276</v>
      </c>
      <c r="G37" s="158"/>
      <c r="H37" s="62"/>
      <c r="I37" s="62"/>
      <c r="J37" s="62"/>
      <c r="K37" s="65">
        <f t="shared" si="0"/>
        <v>0</v>
      </c>
      <c r="L37" s="62"/>
      <c r="M37" s="62"/>
      <c r="N37" s="66">
        <f t="shared" si="1"/>
        <v>0</v>
      </c>
      <c r="O37" s="66">
        <f t="shared" si="2"/>
        <v>0</v>
      </c>
      <c r="P37" s="66">
        <f t="shared" si="3"/>
        <v>0</v>
      </c>
      <c r="Q37" s="66">
        <f t="shared" si="4"/>
        <v>0</v>
      </c>
      <c r="R37" s="62"/>
      <c r="S37" s="62"/>
      <c r="T37" s="62"/>
      <c r="U37" s="62"/>
      <c r="V37" s="62"/>
      <c r="W37" s="66">
        <f t="shared" si="5"/>
        <v>0</v>
      </c>
      <c r="X37" s="108"/>
      <c r="Y37" s="108"/>
      <c r="Z37" s="62"/>
      <c r="AA37" s="62"/>
      <c r="AC37" s="100">
        <f t="shared" si="6"/>
        <v>26520</v>
      </c>
    </row>
    <row r="38" spans="1:29" ht="18.75" customHeight="1">
      <c r="A38" s="114">
        <v>27</v>
      </c>
      <c r="B38" s="128" t="s">
        <v>19</v>
      </c>
      <c r="C38" s="157">
        <v>1</v>
      </c>
      <c r="D38" s="150">
        <v>15700</v>
      </c>
      <c r="E38" s="115" t="s">
        <v>12</v>
      </c>
      <c r="F38" s="150" t="s">
        <v>277</v>
      </c>
      <c r="G38" s="158"/>
      <c r="H38" s="62"/>
      <c r="I38" s="62"/>
      <c r="J38" s="62"/>
      <c r="K38" s="65">
        <f t="shared" si="0"/>
        <v>0</v>
      </c>
      <c r="L38" s="62"/>
      <c r="M38" s="62"/>
      <c r="N38" s="66">
        <f t="shared" si="1"/>
        <v>0</v>
      </c>
      <c r="O38" s="66">
        <f t="shared" si="2"/>
        <v>0</v>
      </c>
      <c r="P38" s="66">
        <f t="shared" si="3"/>
        <v>0</v>
      </c>
      <c r="Q38" s="66">
        <f t="shared" si="4"/>
        <v>0</v>
      </c>
      <c r="R38" s="62"/>
      <c r="S38" s="62"/>
      <c r="T38" s="62"/>
      <c r="U38" s="62"/>
      <c r="V38" s="62"/>
      <c r="W38" s="66">
        <f t="shared" si="5"/>
        <v>0</v>
      </c>
      <c r="X38" s="108"/>
      <c r="Y38" s="108"/>
      <c r="Z38" s="62"/>
      <c r="AA38" s="62"/>
      <c r="AC38" s="100">
        <f t="shared" si="6"/>
        <v>26280</v>
      </c>
    </row>
    <row r="39" spans="1:29" ht="18.75" customHeight="1">
      <c r="A39" s="114">
        <v>28</v>
      </c>
      <c r="B39" s="128" t="s">
        <v>20</v>
      </c>
      <c r="C39" s="157">
        <v>1</v>
      </c>
      <c r="D39" s="150">
        <v>15700</v>
      </c>
      <c r="E39" s="115" t="s">
        <v>12</v>
      </c>
      <c r="F39" s="150" t="s">
        <v>277</v>
      </c>
      <c r="G39" s="158"/>
      <c r="H39" s="62"/>
      <c r="I39" s="62"/>
      <c r="J39" s="62"/>
      <c r="K39" s="65">
        <f t="shared" si="0"/>
        <v>0</v>
      </c>
      <c r="L39" s="62"/>
      <c r="M39" s="62"/>
      <c r="N39" s="66">
        <f t="shared" si="1"/>
        <v>0</v>
      </c>
      <c r="O39" s="66">
        <f t="shared" si="2"/>
        <v>0</v>
      </c>
      <c r="P39" s="66">
        <f t="shared" si="3"/>
        <v>0</v>
      </c>
      <c r="Q39" s="66">
        <f t="shared" si="4"/>
        <v>0</v>
      </c>
      <c r="R39" s="62"/>
      <c r="S39" s="62"/>
      <c r="T39" s="62"/>
      <c r="U39" s="62"/>
      <c r="V39" s="62"/>
      <c r="W39" s="66">
        <f t="shared" si="5"/>
        <v>0</v>
      </c>
      <c r="X39" s="108"/>
      <c r="Y39" s="108"/>
      <c r="Z39" s="62"/>
      <c r="AA39" s="62"/>
      <c r="AC39" s="100">
        <f t="shared" si="6"/>
        <v>26280</v>
      </c>
    </row>
    <row r="40" spans="1:29" ht="18.75" customHeight="1">
      <c r="A40" s="114">
        <v>29</v>
      </c>
      <c r="B40" s="128" t="s">
        <v>118</v>
      </c>
      <c r="C40" s="157">
        <v>1</v>
      </c>
      <c r="D40" s="150">
        <v>15700</v>
      </c>
      <c r="E40" s="115" t="s">
        <v>12</v>
      </c>
      <c r="F40" s="150" t="s">
        <v>277</v>
      </c>
      <c r="G40" s="158"/>
      <c r="H40" s="62"/>
      <c r="I40" s="62"/>
      <c r="J40" s="62"/>
      <c r="K40" s="65">
        <f t="shared" si="0"/>
        <v>0</v>
      </c>
      <c r="L40" s="62"/>
      <c r="M40" s="62"/>
      <c r="N40" s="66">
        <f t="shared" si="1"/>
        <v>0</v>
      </c>
      <c r="O40" s="66">
        <f t="shared" si="2"/>
        <v>0</v>
      </c>
      <c r="P40" s="66">
        <f t="shared" si="3"/>
        <v>0</v>
      </c>
      <c r="Q40" s="66">
        <f t="shared" si="4"/>
        <v>0</v>
      </c>
      <c r="R40" s="62"/>
      <c r="S40" s="62"/>
      <c r="T40" s="62"/>
      <c r="U40" s="62"/>
      <c r="V40" s="62"/>
      <c r="W40" s="66">
        <f t="shared" si="5"/>
        <v>0</v>
      </c>
      <c r="X40" s="108"/>
      <c r="Y40" s="108"/>
      <c r="Z40" s="62"/>
      <c r="AA40" s="62"/>
      <c r="AC40" s="100">
        <f t="shared" si="6"/>
        <v>26280</v>
      </c>
    </row>
    <row r="41" spans="1:29" ht="18.75" customHeight="1">
      <c r="A41" s="149"/>
      <c r="B41" s="149"/>
      <c r="C41" s="149"/>
      <c r="D41" s="159"/>
      <c r="E41" s="159"/>
      <c r="F41" s="15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C41" s="100">
        <f t="shared" si="6"/>
        <v>0</v>
      </c>
    </row>
    <row r="42" spans="1:29" ht="18.75" customHeight="1">
      <c r="A42" s="114">
        <v>30</v>
      </c>
      <c r="B42" s="98" t="s">
        <v>13</v>
      </c>
      <c r="C42" s="157">
        <v>18</v>
      </c>
      <c r="D42" s="150">
        <v>36900</v>
      </c>
      <c r="E42" s="115" t="s">
        <v>12</v>
      </c>
      <c r="F42" s="150" t="s">
        <v>272</v>
      </c>
      <c r="G42" s="158"/>
      <c r="H42" s="62"/>
      <c r="I42" s="62"/>
      <c r="J42" s="62"/>
      <c r="K42" s="65">
        <f>I42+J42</f>
        <v>0</v>
      </c>
      <c r="L42" s="62"/>
      <c r="M42" s="62"/>
      <c r="N42" s="66">
        <f>L42+M42</f>
        <v>0</v>
      </c>
      <c r="O42" s="66">
        <f>I42-L42</f>
        <v>0</v>
      </c>
      <c r="P42" s="66">
        <f>J42-M42</f>
        <v>0</v>
      </c>
      <c r="Q42" s="66">
        <f>O42+P42</f>
        <v>0</v>
      </c>
      <c r="R42" s="62"/>
      <c r="S42" s="62"/>
      <c r="T42" s="62"/>
      <c r="U42" s="62"/>
      <c r="V42" s="62"/>
      <c r="W42" s="66">
        <f>SUM(R42:V42)</f>
        <v>0</v>
      </c>
      <c r="X42" s="108"/>
      <c r="Y42" s="108"/>
      <c r="Z42" s="62"/>
      <c r="AA42" s="62"/>
      <c r="AB42" s="151" t="s">
        <v>240</v>
      </c>
      <c r="AC42" s="100">
        <f t="shared" si="6"/>
        <v>61400</v>
      </c>
    </row>
    <row r="43" spans="1:29" ht="18.75" customHeight="1">
      <c r="A43" s="114">
        <v>31</v>
      </c>
      <c r="B43" s="98" t="s">
        <v>267</v>
      </c>
      <c r="C43" s="157">
        <v>18</v>
      </c>
      <c r="D43" s="150">
        <v>36900</v>
      </c>
      <c r="E43" s="115"/>
      <c r="F43" s="150" t="s">
        <v>272</v>
      </c>
      <c r="G43" s="158"/>
      <c r="H43" s="62"/>
      <c r="I43" s="62"/>
      <c r="J43" s="62"/>
      <c r="K43" s="65">
        <f aca="true" t="shared" si="8" ref="K43:K91">I43+J43</f>
        <v>0</v>
      </c>
      <c r="L43" s="62"/>
      <c r="M43" s="62"/>
      <c r="N43" s="66">
        <f aca="true" t="shared" si="9" ref="N43:N91">L43+M43</f>
        <v>0</v>
      </c>
      <c r="O43" s="66">
        <f aca="true" t="shared" si="10" ref="O43:O91">I43-L43</f>
        <v>0</v>
      </c>
      <c r="P43" s="66">
        <f aca="true" t="shared" si="11" ref="P43:P91">J43-M43</f>
        <v>0</v>
      </c>
      <c r="Q43" s="66">
        <f aca="true" t="shared" si="12" ref="Q43:Q91">O43+P43</f>
        <v>0</v>
      </c>
      <c r="R43" s="62"/>
      <c r="S43" s="62"/>
      <c r="T43" s="62"/>
      <c r="U43" s="62"/>
      <c r="V43" s="62"/>
      <c r="W43" s="66">
        <f aca="true" t="shared" si="13" ref="W43:W91">SUM(R43:V43)</f>
        <v>0</v>
      </c>
      <c r="X43" s="108"/>
      <c r="Y43" s="108"/>
      <c r="Z43" s="62"/>
      <c r="AA43" s="62"/>
      <c r="AB43" s="151" t="s">
        <v>240</v>
      </c>
      <c r="AC43" s="100">
        <f t="shared" si="6"/>
        <v>61400</v>
      </c>
    </row>
    <row r="44" spans="1:29" ht="18.75" customHeight="1">
      <c r="A44" s="114">
        <v>32</v>
      </c>
      <c r="B44" s="98" t="s">
        <v>236</v>
      </c>
      <c r="C44" s="157">
        <v>10</v>
      </c>
      <c r="D44" s="150">
        <v>20600</v>
      </c>
      <c r="E44" s="115" t="s">
        <v>12</v>
      </c>
      <c r="F44" s="150" t="s">
        <v>274</v>
      </c>
      <c r="G44" s="158"/>
      <c r="H44" s="62"/>
      <c r="I44" s="62"/>
      <c r="J44" s="62"/>
      <c r="K44" s="65">
        <f t="shared" si="8"/>
        <v>0</v>
      </c>
      <c r="L44" s="62"/>
      <c r="M44" s="62"/>
      <c r="N44" s="66">
        <f t="shared" si="9"/>
        <v>0</v>
      </c>
      <c r="O44" s="66">
        <f t="shared" si="10"/>
        <v>0</v>
      </c>
      <c r="P44" s="66">
        <f t="shared" si="11"/>
        <v>0</v>
      </c>
      <c r="Q44" s="66">
        <f t="shared" si="12"/>
        <v>0</v>
      </c>
      <c r="R44" s="62"/>
      <c r="S44" s="62"/>
      <c r="T44" s="62"/>
      <c r="U44" s="62"/>
      <c r="V44" s="62"/>
      <c r="W44" s="66">
        <f t="shared" si="13"/>
        <v>0</v>
      </c>
      <c r="X44" s="108"/>
      <c r="Y44" s="108"/>
      <c r="Z44" s="62"/>
      <c r="AA44" s="62"/>
      <c r="AB44" s="57" t="s">
        <v>237</v>
      </c>
      <c r="AC44" s="100">
        <f t="shared" si="6"/>
        <v>34440</v>
      </c>
    </row>
    <row r="45" spans="1:29" ht="18.75" customHeight="1">
      <c r="A45" s="114">
        <v>33</v>
      </c>
      <c r="B45" s="98" t="s">
        <v>189</v>
      </c>
      <c r="C45" s="157">
        <v>10</v>
      </c>
      <c r="D45" s="150">
        <v>20600</v>
      </c>
      <c r="E45" s="115" t="s">
        <v>12</v>
      </c>
      <c r="F45" s="150" t="s">
        <v>274</v>
      </c>
      <c r="G45" s="158"/>
      <c r="H45" s="62"/>
      <c r="I45" s="62"/>
      <c r="J45" s="62"/>
      <c r="K45" s="65">
        <f t="shared" si="8"/>
        <v>0</v>
      </c>
      <c r="L45" s="62"/>
      <c r="M45" s="62"/>
      <c r="N45" s="66">
        <f t="shared" si="9"/>
        <v>0</v>
      </c>
      <c r="O45" s="66">
        <f t="shared" si="10"/>
        <v>0</v>
      </c>
      <c r="P45" s="66">
        <f t="shared" si="11"/>
        <v>0</v>
      </c>
      <c r="Q45" s="66">
        <f t="shared" si="12"/>
        <v>0</v>
      </c>
      <c r="R45" s="62"/>
      <c r="S45" s="62"/>
      <c r="T45" s="62"/>
      <c r="U45" s="62"/>
      <c r="V45" s="62"/>
      <c r="W45" s="66">
        <f t="shared" si="13"/>
        <v>0</v>
      </c>
      <c r="X45" s="108"/>
      <c r="Y45" s="108"/>
      <c r="Z45" s="62"/>
      <c r="AA45" s="62"/>
      <c r="AB45" s="57" t="s">
        <v>237</v>
      </c>
      <c r="AC45" s="100">
        <f t="shared" si="6"/>
        <v>34440</v>
      </c>
    </row>
    <row r="46" spans="1:29" ht="18.75" customHeight="1">
      <c r="A46" s="114">
        <v>34</v>
      </c>
      <c r="B46" s="98" t="s">
        <v>190</v>
      </c>
      <c r="C46" s="157">
        <v>10</v>
      </c>
      <c r="D46" s="150">
        <v>20600</v>
      </c>
      <c r="E46" s="115" t="s">
        <v>12</v>
      </c>
      <c r="F46" s="150" t="s">
        <v>274</v>
      </c>
      <c r="G46" s="158"/>
      <c r="H46" s="62"/>
      <c r="I46" s="62"/>
      <c r="J46" s="62"/>
      <c r="K46" s="65">
        <f t="shared" si="8"/>
        <v>0</v>
      </c>
      <c r="L46" s="62"/>
      <c r="M46" s="62"/>
      <c r="N46" s="66">
        <f t="shared" si="9"/>
        <v>0</v>
      </c>
      <c r="O46" s="66">
        <f t="shared" si="10"/>
        <v>0</v>
      </c>
      <c r="P46" s="66">
        <f t="shared" si="11"/>
        <v>0</v>
      </c>
      <c r="Q46" s="66">
        <f t="shared" si="12"/>
        <v>0</v>
      </c>
      <c r="R46" s="62"/>
      <c r="S46" s="62"/>
      <c r="T46" s="62"/>
      <c r="U46" s="62"/>
      <c r="V46" s="62"/>
      <c r="W46" s="66">
        <f t="shared" si="13"/>
        <v>0</v>
      </c>
      <c r="X46" s="108"/>
      <c r="Y46" s="108"/>
      <c r="Z46" s="62"/>
      <c r="AA46" s="62"/>
      <c r="AB46" s="57" t="s">
        <v>237</v>
      </c>
      <c r="AC46" s="100">
        <f t="shared" si="6"/>
        <v>34440</v>
      </c>
    </row>
    <row r="47" spans="1:29" ht="18.75" customHeight="1">
      <c r="A47" s="114">
        <v>35</v>
      </c>
      <c r="B47" s="98" t="s">
        <v>177</v>
      </c>
      <c r="C47" s="157">
        <v>10</v>
      </c>
      <c r="D47" s="150">
        <v>20600</v>
      </c>
      <c r="E47" s="115" t="s">
        <v>12</v>
      </c>
      <c r="F47" s="150" t="s">
        <v>274</v>
      </c>
      <c r="G47" s="158"/>
      <c r="H47" s="62"/>
      <c r="I47" s="62"/>
      <c r="J47" s="62"/>
      <c r="K47" s="65">
        <f t="shared" si="8"/>
        <v>0</v>
      </c>
      <c r="L47" s="62"/>
      <c r="M47" s="62"/>
      <c r="N47" s="66">
        <f t="shared" si="9"/>
        <v>0</v>
      </c>
      <c r="O47" s="66">
        <f t="shared" si="10"/>
        <v>0</v>
      </c>
      <c r="P47" s="66">
        <f t="shared" si="11"/>
        <v>0</v>
      </c>
      <c r="Q47" s="66">
        <f t="shared" si="12"/>
        <v>0</v>
      </c>
      <c r="R47" s="62"/>
      <c r="S47" s="62"/>
      <c r="T47" s="62"/>
      <c r="U47" s="62"/>
      <c r="V47" s="62"/>
      <c r="W47" s="66">
        <f t="shared" si="13"/>
        <v>0</v>
      </c>
      <c r="X47" s="108"/>
      <c r="Y47" s="108"/>
      <c r="Z47" s="62"/>
      <c r="AA47" s="62"/>
      <c r="AB47" s="57" t="s">
        <v>237</v>
      </c>
      <c r="AC47" s="100">
        <f t="shared" si="6"/>
        <v>34440</v>
      </c>
    </row>
    <row r="48" spans="1:29" ht="18.75" customHeight="1">
      <c r="A48" s="114">
        <v>36</v>
      </c>
      <c r="B48" s="98" t="s">
        <v>178</v>
      </c>
      <c r="C48" s="157">
        <v>10</v>
      </c>
      <c r="D48" s="150">
        <v>20600</v>
      </c>
      <c r="E48" s="115" t="s">
        <v>12</v>
      </c>
      <c r="F48" s="150" t="s">
        <v>274</v>
      </c>
      <c r="G48" s="158"/>
      <c r="H48" s="62"/>
      <c r="I48" s="62"/>
      <c r="J48" s="62"/>
      <c r="K48" s="65">
        <f t="shared" si="8"/>
        <v>0</v>
      </c>
      <c r="L48" s="62"/>
      <c r="M48" s="62"/>
      <c r="N48" s="66">
        <f t="shared" si="9"/>
        <v>0</v>
      </c>
      <c r="O48" s="66">
        <f t="shared" si="10"/>
        <v>0</v>
      </c>
      <c r="P48" s="66">
        <f t="shared" si="11"/>
        <v>0</v>
      </c>
      <c r="Q48" s="66">
        <f t="shared" si="12"/>
        <v>0</v>
      </c>
      <c r="R48" s="62"/>
      <c r="S48" s="62"/>
      <c r="T48" s="62"/>
      <c r="U48" s="62"/>
      <c r="V48" s="62"/>
      <c r="W48" s="66">
        <f t="shared" si="13"/>
        <v>0</v>
      </c>
      <c r="X48" s="108"/>
      <c r="Y48" s="108"/>
      <c r="Z48" s="62"/>
      <c r="AA48" s="62"/>
      <c r="AB48" s="57" t="s">
        <v>237</v>
      </c>
      <c r="AC48" s="100">
        <f t="shared" si="6"/>
        <v>34440</v>
      </c>
    </row>
    <row r="49" spans="1:29" ht="18.75" customHeight="1">
      <c r="A49" s="114">
        <v>37</v>
      </c>
      <c r="B49" s="98" t="s">
        <v>268</v>
      </c>
      <c r="C49" s="157">
        <v>10</v>
      </c>
      <c r="D49" s="150">
        <v>20600</v>
      </c>
      <c r="E49" s="115" t="s">
        <v>12</v>
      </c>
      <c r="F49" s="150" t="s">
        <v>274</v>
      </c>
      <c r="G49" s="158"/>
      <c r="H49" s="62"/>
      <c r="I49" s="62"/>
      <c r="J49" s="62"/>
      <c r="K49" s="65">
        <f t="shared" si="8"/>
        <v>0</v>
      </c>
      <c r="L49" s="62"/>
      <c r="M49" s="62"/>
      <c r="N49" s="66">
        <f t="shared" si="9"/>
        <v>0</v>
      </c>
      <c r="O49" s="66">
        <f t="shared" si="10"/>
        <v>0</v>
      </c>
      <c r="P49" s="66">
        <f t="shared" si="11"/>
        <v>0</v>
      </c>
      <c r="Q49" s="66">
        <f t="shared" si="12"/>
        <v>0</v>
      </c>
      <c r="R49" s="62"/>
      <c r="S49" s="62"/>
      <c r="T49" s="62"/>
      <c r="U49" s="62"/>
      <c r="V49" s="62"/>
      <c r="W49" s="66">
        <f t="shared" si="13"/>
        <v>0</v>
      </c>
      <c r="X49" s="108"/>
      <c r="Y49" s="108"/>
      <c r="Z49" s="62"/>
      <c r="AA49" s="62"/>
      <c r="AB49" s="57" t="s">
        <v>237</v>
      </c>
      <c r="AC49" s="100">
        <f t="shared" si="6"/>
        <v>34440</v>
      </c>
    </row>
    <row r="50" spans="1:29" ht="18.75" customHeight="1">
      <c r="A50" s="114">
        <v>38</v>
      </c>
      <c r="B50" s="98" t="s">
        <v>179</v>
      </c>
      <c r="C50" s="157">
        <v>10</v>
      </c>
      <c r="D50" s="150">
        <v>20600</v>
      </c>
      <c r="E50" s="115" t="s">
        <v>12</v>
      </c>
      <c r="F50" s="150" t="s">
        <v>274</v>
      </c>
      <c r="G50" s="158"/>
      <c r="H50" s="62"/>
      <c r="I50" s="62"/>
      <c r="J50" s="62"/>
      <c r="K50" s="65">
        <f t="shared" si="8"/>
        <v>0</v>
      </c>
      <c r="L50" s="62"/>
      <c r="M50" s="62"/>
      <c r="N50" s="66">
        <f t="shared" si="9"/>
        <v>0</v>
      </c>
      <c r="O50" s="66">
        <f t="shared" si="10"/>
        <v>0</v>
      </c>
      <c r="P50" s="66">
        <f t="shared" si="11"/>
        <v>0</v>
      </c>
      <c r="Q50" s="66">
        <f t="shared" si="12"/>
        <v>0</v>
      </c>
      <c r="R50" s="62"/>
      <c r="S50" s="62"/>
      <c r="T50" s="62"/>
      <c r="U50" s="62"/>
      <c r="V50" s="62"/>
      <c r="W50" s="66">
        <f t="shared" si="13"/>
        <v>0</v>
      </c>
      <c r="X50" s="108"/>
      <c r="Y50" s="108"/>
      <c r="Z50" s="62"/>
      <c r="AA50" s="62"/>
      <c r="AB50" s="57" t="s">
        <v>237</v>
      </c>
      <c r="AC50" s="100">
        <f t="shared" si="6"/>
        <v>34440</v>
      </c>
    </row>
    <row r="51" spans="1:29" ht="18.75" customHeight="1">
      <c r="A51" s="114">
        <v>39</v>
      </c>
      <c r="B51" s="98" t="s">
        <v>180</v>
      </c>
      <c r="C51" s="157">
        <v>10</v>
      </c>
      <c r="D51" s="150">
        <v>20600</v>
      </c>
      <c r="E51" s="115" t="s">
        <v>12</v>
      </c>
      <c r="F51" s="150" t="s">
        <v>274</v>
      </c>
      <c r="G51" s="158"/>
      <c r="H51" s="62"/>
      <c r="I51" s="62"/>
      <c r="J51" s="62"/>
      <c r="K51" s="65">
        <f t="shared" si="8"/>
        <v>0</v>
      </c>
      <c r="L51" s="62"/>
      <c r="M51" s="62"/>
      <c r="N51" s="66">
        <f t="shared" si="9"/>
        <v>0</v>
      </c>
      <c r="O51" s="66">
        <f t="shared" si="10"/>
        <v>0</v>
      </c>
      <c r="P51" s="66">
        <f t="shared" si="11"/>
        <v>0</v>
      </c>
      <c r="Q51" s="66">
        <f t="shared" si="12"/>
        <v>0</v>
      </c>
      <c r="R51" s="62"/>
      <c r="S51" s="62"/>
      <c r="T51" s="62"/>
      <c r="U51" s="62"/>
      <c r="V51" s="62"/>
      <c r="W51" s="66">
        <f t="shared" si="13"/>
        <v>0</v>
      </c>
      <c r="X51" s="108"/>
      <c r="Y51" s="108"/>
      <c r="Z51" s="62"/>
      <c r="AA51" s="62"/>
      <c r="AB51" s="57" t="s">
        <v>237</v>
      </c>
      <c r="AC51" s="100">
        <f t="shared" si="6"/>
        <v>34440</v>
      </c>
    </row>
    <row r="52" spans="1:29" ht="18.75" customHeight="1">
      <c r="A52" s="114">
        <v>40</v>
      </c>
      <c r="B52" s="98" t="s">
        <v>181</v>
      </c>
      <c r="C52" s="157">
        <v>10</v>
      </c>
      <c r="D52" s="150">
        <v>20600</v>
      </c>
      <c r="E52" s="115" t="s">
        <v>12</v>
      </c>
      <c r="F52" s="150" t="s">
        <v>274</v>
      </c>
      <c r="G52" s="158"/>
      <c r="H52" s="62"/>
      <c r="I52" s="62"/>
      <c r="J52" s="62"/>
      <c r="K52" s="65">
        <f t="shared" si="8"/>
        <v>0</v>
      </c>
      <c r="L52" s="62"/>
      <c r="M52" s="62"/>
      <c r="N52" s="66">
        <f t="shared" si="9"/>
        <v>0</v>
      </c>
      <c r="O52" s="66">
        <f t="shared" si="10"/>
        <v>0</v>
      </c>
      <c r="P52" s="66">
        <f t="shared" si="11"/>
        <v>0</v>
      </c>
      <c r="Q52" s="66">
        <f t="shared" si="12"/>
        <v>0</v>
      </c>
      <c r="R52" s="62"/>
      <c r="S52" s="62"/>
      <c r="T52" s="62"/>
      <c r="U52" s="62"/>
      <c r="V52" s="62"/>
      <c r="W52" s="66">
        <f t="shared" si="13"/>
        <v>0</v>
      </c>
      <c r="X52" s="108"/>
      <c r="Y52" s="108"/>
      <c r="Z52" s="62"/>
      <c r="AA52" s="62"/>
      <c r="AB52" s="57" t="s">
        <v>237</v>
      </c>
      <c r="AC52" s="100">
        <f t="shared" si="6"/>
        <v>34440</v>
      </c>
    </row>
    <row r="53" spans="1:29" ht="18.75" customHeight="1">
      <c r="A53" s="114">
        <v>41</v>
      </c>
      <c r="B53" s="98" t="s">
        <v>182</v>
      </c>
      <c r="C53" s="157">
        <v>10</v>
      </c>
      <c r="D53" s="150">
        <v>20600</v>
      </c>
      <c r="E53" s="115" t="s">
        <v>12</v>
      </c>
      <c r="F53" s="150" t="s">
        <v>274</v>
      </c>
      <c r="G53" s="158"/>
      <c r="H53" s="62"/>
      <c r="I53" s="62"/>
      <c r="J53" s="62"/>
      <c r="K53" s="65">
        <f t="shared" si="8"/>
        <v>0</v>
      </c>
      <c r="L53" s="62"/>
      <c r="M53" s="62"/>
      <c r="N53" s="66">
        <f t="shared" si="9"/>
        <v>0</v>
      </c>
      <c r="O53" s="66">
        <f t="shared" si="10"/>
        <v>0</v>
      </c>
      <c r="P53" s="66">
        <f t="shared" si="11"/>
        <v>0</v>
      </c>
      <c r="Q53" s="66">
        <f t="shared" si="12"/>
        <v>0</v>
      </c>
      <c r="R53" s="62"/>
      <c r="S53" s="62"/>
      <c r="T53" s="62"/>
      <c r="U53" s="62"/>
      <c r="V53" s="62"/>
      <c r="W53" s="66">
        <f t="shared" si="13"/>
        <v>0</v>
      </c>
      <c r="X53" s="108"/>
      <c r="Y53" s="108"/>
      <c r="Z53" s="62"/>
      <c r="AA53" s="62"/>
      <c r="AB53" s="57" t="s">
        <v>237</v>
      </c>
      <c r="AC53" s="100">
        <f t="shared" si="6"/>
        <v>34440</v>
      </c>
    </row>
    <row r="54" spans="1:29" ht="18.75" customHeight="1">
      <c r="A54" s="114">
        <v>42</v>
      </c>
      <c r="B54" s="98" t="s">
        <v>183</v>
      </c>
      <c r="C54" s="157">
        <v>10</v>
      </c>
      <c r="D54" s="150">
        <v>20600</v>
      </c>
      <c r="E54" s="115" t="s">
        <v>12</v>
      </c>
      <c r="F54" s="150" t="s">
        <v>274</v>
      </c>
      <c r="G54" s="158"/>
      <c r="H54" s="62"/>
      <c r="I54" s="62"/>
      <c r="J54" s="62"/>
      <c r="K54" s="65">
        <f t="shared" si="8"/>
        <v>0</v>
      </c>
      <c r="L54" s="62"/>
      <c r="M54" s="62"/>
      <c r="N54" s="66">
        <f t="shared" si="9"/>
        <v>0</v>
      </c>
      <c r="O54" s="66">
        <f t="shared" si="10"/>
        <v>0</v>
      </c>
      <c r="P54" s="66">
        <f t="shared" si="11"/>
        <v>0</v>
      </c>
      <c r="Q54" s="66">
        <f t="shared" si="12"/>
        <v>0</v>
      </c>
      <c r="R54" s="62"/>
      <c r="S54" s="62"/>
      <c r="T54" s="62"/>
      <c r="U54" s="62"/>
      <c r="V54" s="62"/>
      <c r="W54" s="66">
        <f t="shared" si="13"/>
        <v>0</v>
      </c>
      <c r="X54" s="108"/>
      <c r="Y54" s="108"/>
      <c r="Z54" s="62"/>
      <c r="AA54" s="62"/>
      <c r="AB54" s="57" t="s">
        <v>238</v>
      </c>
      <c r="AC54" s="100">
        <f t="shared" si="6"/>
        <v>34440</v>
      </c>
    </row>
    <row r="55" spans="1:29" ht="18.75" customHeight="1">
      <c r="A55" s="114">
        <v>43</v>
      </c>
      <c r="B55" s="98" t="s">
        <v>184</v>
      </c>
      <c r="C55" s="157">
        <v>10</v>
      </c>
      <c r="D55" s="150">
        <v>20600</v>
      </c>
      <c r="E55" s="115" t="s">
        <v>12</v>
      </c>
      <c r="F55" s="150" t="s">
        <v>274</v>
      </c>
      <c r="G55" s="158"/>
      <c r="H55" s="62"/>
      <c r="I55" s="62"/>
      <c r="J55" s="62"/>
      <c r="K55" s="65">
        <f t="shared" si="8"/>
        <v>0</v>
      </c>
      <c r="L55" s="62"/>
      <c r="M55" s="62"/>
      <c r="N55" s="66">
        <f t="shared" si="9"/>
        <v>0</v>
      </c>
      <c r="O55" s="66">
        <f t="shared" si="10"/>
        <v>0</v>
      </c>
      <c r="P55" s="66">
        <f t="shared" si="11"/>
        <v>0</v>
      </c>
      <c r="Q55" s="66">
        <f t="shared" si="12"/>
        <v>0</v>
      </c>
      <c r="R55" s="62"/>
      <c r="S55" s="62"/>
      <c r="T55" s="62"/>
      <c r="U55" s="62"/>
      <c r="V55" s="62"/>
      <c r="W55" s="66">
        <f t="shared" si="13"/>
        <v>0</v>
      </c>
      <c r="X55" s="108"/>
      <c r="Y55" s="108"/>
      <c r="Z55" s="62"/>
      <c r="AA55" s="62"/>
      <c r="AB55" s="57" t="s">
        <v>237</v>
      </c>
      <c r="AC55" s="100">
        <f t="shared" si="6"/>
        <v>34440</v>
      </c>
    </row>
    <row r="56" spans="1:29" ht="18.75" customHeight="1">
      <c r="A56" s="114">
        <v>44</v>
      </c>
      <c r="B56" s="98" t="s">
        <v>185</v>
      </c>
      <c r="C56" s="157">
        <v>10</v>
      </c>
      <c r="D56" s="150">
        <v>20600</v>
      </c>
      <c r="E56" s="115" t="s">
        <v>12</v>
      </c>
      <c r="F56" s="150" t="s">
        <v>274</v>
      </c>
      <c r="G56" s="158"/>
      <c r="H56" s="62"/>
      <c r="I56" s="62"/>
      <c r="J56" s="62"/>
      <c r="K56" s="65">
        <f t="shared" si="8"/>
        <v>0</v>
      </c>
      <c r="L56" s="62"/>
      <c r="M56" s="62"/>
      <c r="N56" s="66">
        <f t="shared" si="9"/>
        <v>0</v>
      </c>
      <c r="O56" s="66">
        <f t="shared" si="10"/>
        <v>0</v>
      </c>
      <c r="P56" s="66">
        <f t="shared" si="11"/>
        <v>0</v>
      </c>
      <c r="Q56" s="66">
        <f t="shared" si="12"/>
        <v>0</v>
      </c>
      <c r="R56" s="62"/>
      <c r="S56" s="62"/>
      <c r="T56" s="62"/>
      <c r="U56" s="62"/>
      <c r="V56" s="62"/>
      <c r="W56" s="66">
        <f t="shared" si="13"/>
        <v>0</v>
      </c>
      <c r="X56" s="108"/>
      <c r="Y56" s="108"/>
      <c r="Z56" s="62"/>
      <c r="AA56" s="62"/>
      <c r="AB56" s="57" t="s">
        <v>237</v>
      </c>
      <c r="AC56" s="100">
        <f t="shared" si="6"/>
        <v>34440</v>
      </c>
    </row>
    <row r="57" spans="1:29" ht="18.75" customHeight="1">
      <c r="A57" s="114">
        <v>45</v>
      </c>
      <c r="B57" s="98" t="s">
        <v>186</v>
      </c>
      <c r="C57" s="157">
        <v>10</v>
      </c>
      <c r="D57" s="150">
        <v>20600</v>
      </c>
      <c r="E57" s="115" t="s">
        <v>12</v>
      </c>
      <c r="F57" s="150" t="s">
        <v>274</v>
      </c>
      <c r="G57" s="158"/>
      <c r="H57" s="62"/>
      <c r="I57" s="62"/>
      <c r="J57" s="62"/>
      <c r="K57" s="65">
        <f t="shared" si="8"/>
        <v>0</v>
      </c>
      <c r="L57" s="62"/>
      <c r="M57" s="62"/>
      <c r="N57" s="66">
        <f t="shared" si="9"/>
        <v>0</v>
      </c>
      <c r="O57" s="66">
        <f t="shared" si="10"/>
        <v>0</v>
      </c>
      <c r="P57" s="66">
        <f t="shared" si="11"/>
        <v>0</v>
      </c>
      <c r="Q57" s="66">
        <f t="shared" si="12"/>
        <v>0</v>
      </c>
      <c r="R57" s="62"/>
      <c r="S57" s="62"/>
      <c r="T57" s="62"/>
      <c r="U57" s="62"/>
      <c r="V57" s="62"/>
      <c r="W57" s="66">
        <f t="shared" si="13"/>
        <v>0</v>
      </c>
      <c r="X57" s="108"/>
      <c r="Y57" s="108"/>
      <c r="Z57" s="62"/>
      <c r="AA57" s="62"/>
      <c r="AB57" s="57" t="s">
        <v>237</v>
      </c>
      <c r="AC57" s="100">
        <f t="shared" si="6"/>
        <v>34440</v>
      </c>
    </row>
    <row r="58" spans="1:29" ht="18.75" customHeight="1">
      <c r="A58" s="114">
        <v>46</v>
      </c>
      <c r="B58" s="98" t="s">
        <v>187</v>
      </c>
      <c r="C58" s="157">
        <v>10</v>
      </c>
      <c r="D58" s="150">
        <v>20600</v>
      </c>
      <c r="E58" s="115" t="s">
        <v>12</v>
      </c>
      <c r="F58" s="150" t="s">
        <v>274</v>
      </c>
      <c r="G58" s="158"/>
      <c r="H58" s="62"/>
      <c r="I58" s="62"/>
      <c r="J58" s="62"/>
      <c r="K58" s="65">
        <f t="shared" si="8"/>
        <v>0</v>
      </c>
      <c r="L58" s="62"/>
      <c r="M58" s="62"/>
      <c r="N58" s="66">
        <f t="shared" si="9"/>
        <v>0</v>
      </c>
      <c r="O58" s="66">
        <f t="shared" si="10"/>
        <v>0</v>
      </c>
      <c r="P58" s="66">
        <f t="shared" si="11"/>
        <v>0</v>
      </c>
      <c r="Q58" s="66">
        <f t="shared" si="12"/>
        <v>0</v>
      </c>
      <c r="R58" s="62"/>
      <c r="S58" s="62"/>
      <c r="T58" s="62"/>
      <c r="U58" s="62"/>
      <c r="V58" s="62"/>
      <c r="W58" s="66">
        <f t="shared" si="13"/>
        <v>0</v>
      </c>
      <c r="X58" s="108"/>
      <c r="Y58" s="108"/>
      <c r="Z58" s="62"/>
      <c r="AA58" s="62"/>
      <c r="AB58" s="57" t="s">
        <v>238</v>
      </c>
      <c r="AC58" s="100">
        <f t="shared" si="6"/>
        <v>34440</v>
      </c>
    </row>
    <row r="59" spans="1:29" ht="18.75" customHeight="1">
      <c r="A59" s="114">
        <v>47</v>
      </c>
      <c r="B59" s="153" t="s">
        <v>116</v>
      </c>
      <c r="C59" s="157">
        <v>10</v>
      </c>
      <c r="D59" s="150">
        <v>20600</v>
      </c>
      <c r="E59" s="115" t="s">
        <v>12</v>
      </c>
      <c r="F59" s="150" t="s">
        <v>274</v>
      </c>
      <c r="G59" s="158"/>
      <c r="H59" s="62"/>
      <c r="I59" s="62"/>
      <c r="J59" s="62"/>
      <c r="K59" s="65">
        <f t="shared" si="8"/>
        <v>0</v>
      </c>
      <c r="L59" s="62"/>
      <c r="M59" s="62"/>
      <c r="N59" s="66">
        <f t="shared" si="9"/>
        <v>0</v>
      </c>
      <c r="O59" s="66">
        <f t="shared" si="10"/>
        <v>0</v>
      </c>
      <c r="P59" s="66">
        <f t="shared" si="11"/>
        <v>0</v>
      </c>
      <c r="Q59" s="66">
        <f t="shared" si="12"/>
        <v>0</v>
      </c>
      <c r="R59" s="62"/>
      <c r="S59" s="62"/>
      <c r="T59" s="62"/>
      <c r="U59" s="62"/>
      <c r="V59" s="62"/>
      <c r="W59" s="66">
        <f t="shared" si="13"/>
        <v>0</v>
      </c>
      <c r="X59" s="108"/>
      <c r="Y59" s="108"/>
      <c r="Z59" s="62"/>
      <c r="AA59" s="62"/>
      <c r="AB59" s="57" t="s">
        <v>42</v>
      </c>
      <c r="AC59" s="100">
        <f t="shared" si="6"/>
        <v>34440</v>
      </c>
    </row>
    <row r="60" spans="1:29" ht="18.75" customHeight="1">
      <c r="A60" s="114">
        <v>47</v>
      </c>
      <c r="B60" s="98" t="s">
        <v>191</v>
      </c>
      <c r="C60" s="157">
        <v>8</v>
      </c>
      <c r="D60" s="150">
        <v>19500</v>
      </c>
      <c r="E60" s="115" t="s">
        <v>12</v>
      </c>
      <c r="F60" s="150" t="s">
        <v>275</v>
      </c>
      <c r="G60" s="158"/>
      <c r="H60" s="62"/>
      <c r="I60" s="62"/>
      <c r="J60" s="62"/>
      <c r="K60" s="65">
        <f t="shared" si="8"/>
        <v>0</v>
      </c>
      <c r="L60" s="62"/>
      <c r="M60" s="62"/>
      <c r="N60" s="66">
        <f t="shared" si="9"/>
        <v>0</v>
      </c>
      <c r="O60" s="66">
        <f t="shared" si="10"/>
        <v>0</v>
      </c>
      <c r="P60" s="66">
        <f t="shared" si="11"/>
        <v>0</v>
      </c>
      <c r="Q60" s="66">
        <f t="shared" si="12"/>
        <v>0</v>
      </c>
      <c r="R60" s="62"/>
      <c r="S60" s="62"/>
      <c r="T60" s="62"/>
      <c r="U60" s="62"/>
      <c r="V60" s="62"/>
      <c r="W60" s="66">
        <f t="shared" si="13"/>
        <v>0</v>
      </c>
      <c r="X60" s="108"/>
      <c r="Y60" s="108"/>
      <c r="Z60" s="62"/>
      <c r="AA60" s="62"/>
      <c r="AC60" s="100">
        <f t="shared" si="6"/>
        <v>32600</v>
      </c>
    </row>
    <row r="61" spans="1:29" ht="18.75" customHeight="1">
      <c r="A61" s="114">
        <v>48</v>
      </c>
      <c r="B61" s="98" t="s">
        <v>17</v>
      </c>
      <c r="C61" s="157">
        <v>8</v>
      </c>
      <c r="D61" s="150">
        <v>19500</v>
      </c>
      <c r="E61" s="115" t="s">
        <v>12</v>
      </c>
      <c r="F61" s="150" t="s">
        <v>275</v>
      </c>
      <c r="G61" s="158"/>
      <c r="H61" s="62"/>
      <c r="I61" s="62"/>
      <c r="J61" s="62"/>
      <c r="K61" s="65">
        <f t="shared" si="8"/>
        <v>0</v>
      </c>
      <c r="L61" s="62"/>
      <c r="M61" s="62"/>
      <c r="N61" s="66">
        <f t="shared" si="9"/>
        <v>0</v>
      </c>
      <c r="O61" s="66">
        <f t="shared" si="10"/>
        <v>0</v>
      </c>
      <c r="P61" s="66">
        <f t="shared" si="11"/>
        <v>0</v>
      </c>
      <c r="Q61" s="66">
        <f t="shared" si="12"/>
        <v>0</v>
      </c>
      <c r="R61" s="62"/>
      <c r="S61" s="62"/>
      <c r="T61" s="62"/>
      <c r="U61" s="62"/>
      <c r="V61" s="62"/>
      <c r="W61" s="66">
        <f t="shared" si="13"/>
        <v>0</v>
      </c>
      <c r="X61" s="108"/>
      <c r="Y61" s="108"/>
      <c r="Z61" s="62"/>
      <c r="AA61" s="62"/>
      <c r="AC61" s="100">
        <f t="shared" si="6"/>
        <v>32600</v>
      </c>
    </row>
    <row r="62" spans="1:29" ht="18.75" customHeight="1">
      <c r="A62" s="114">
        <v>49</v>
      </c>
      <c r="B62" s="98" t="s">
        <v>193</v>
      </c>
      <c r="C62" s="157">
        <v>5</v>
      </c>
      <c r="D62" s="150">
        <v>18200</v>
      </c>
      <c r="E62" s="115" t="s">
        <v>12</v>
      </c>
      <c r="F62" s="150" t="s">
        <v>278</v>
      </c>
      <c r="G62" s="158"/>
      <c r="H62" s="62"/>
      <c r="I62" s="62"/>
      <c r="J62" s="62"/>
      <c r="K62" s="65">
        <f t="shared" si="8"/>
        <v>0</v>
      </c>
      <c r="L62" s="62"/>
      <c r="M62" s="62"/>
      <c r="N62" s="66">
        <f t="shared" si="9"/>
        <v>0</v>
      </c>
      <c r="O62" s="66">
        <f t="shared" si="10"/>
        <v>0</v>
      </c>
      <c r="P62" s="66">
        <f t="shared" si="11"/>
        <v>0</v>
      </c>
      <c r="Q62" s="66">
        <f t="shared" si="12"/>
        <v>0</v>
      </c>
      <c r="R62" s="62"/>
      <c r="S62" s="62"/>
      <c r="T62" s="62"/>
      <c r="U62" s="62"/>
      <c r="V62" s="62"/>
      <c r="W62" s="66">
        <f t="shared" si="13"/>
        <v>0</v>
      </c>
      <c r="X62" s="108"/>
      <c r="Y62" s="108"/>
      <c r="Z62" s="62"/>
      <c r="AA62" s="62"/>
      <c r="AC62" s="100">
        <f t="shared" si="6"/>
        <v>30440</v>
      </c>
    </row>
    <row r="63" spans="1:29" ht="18.75" customHeight="1">
      <c r="A63" s="114">
        <v>50</v>
      </c>
      <c r="B63" s="98" t="s">
        <v>269</v>
      </c>
      <c r="C63" s="157">
        <v>5</v>
      </c>
      <c r="D63" s="150">
        <v>18200</v>
      </c>
      <c r="E63" s="115" t="s">
        <v>12</v>
      </c>
      <c r="F63" s="150" t="s">
        <v>278</v>
      </c>
      <c r="G63" s="158"/>
      <c r="H63" s="62"/>
      <c r="I63" s="62"/>
      <c r="J63" s="62"/>
      <c r="K63" s="65">
        <f t="shared" si="8"/>
        <v>0</v>
      </c>
      <c r="L63" s="62"/>
      <c r="M63" s="62"/>
      <c r="N63" s="66">
        <f t="shared" si="9"/>
        <v>0</v>
      </c>
      <c r="O63" s="66">
        <f t="shared" si="10"/>
        <v>0</v>
      </c>
      <c r="P63" s="66">
        <f t="shared" si="11"/>
        <v>0</v>
      </c>
      <c r="Q63" s="66">
        <f t="shared" si="12"/>
        <v>0</v>
      </c>
      <c r="R63" s="62"/>
      <c r="S63" s="62"/>
      <c r="T63" s="62"/>
      <c r="U63" s="62"/>
      <c r="V63" s="62"/>
      <c r="W63" s="66">
        <f t="shared" si="13"/>
        <v>0</v>
      </c>
      <c r="X63" s="108"/>
      <c r="Y63" s="108"/>
      <c r="Z63" s="62"/>
      <c r="AA63" s="62"/>
      <c r="AC63" s="100">
        <f t="shared" si="6"/>
        <v>30440</v>
      </c>
    </row>
    <row r="64" spans="1:29" ht="18.75" customHeight="1">
      <c r="A64" s="114">
        <v>51</v>
      </c>
      <c r="B64" s="98" t="s">
        <v>194</v>
      </c>
      <c r="C64" s="157">
        <v>5</v>
      </c>
      <c r="D64" s="150">
        <v>18200</v>
      </c>
      <c r="E64" s="115" t="s">
        <v>12</v>
      </c>
      <c r="F64" s="150" t="s">
        <v>278</v>
      </c>
      <c r="G64" s="158"/>
      <c r="H64" s="62"/>
      <c r="I64" s="62"/>
      <c r="J64" s="62"/>
      <c r="K64" s="65">
        <f t="shared" si="8"/>
        <v>0</v>
      </c>
      <c r="L64" s="62"/>
      <c r="M64" s="62"/>
      <c r="N64" s="66">
        <f t="shared" si="9"/>
        <v>0</v>
      </c>
      <c r="O64" s="66">
        <f t="shared" si="10"/>
        <v>0</v>
      </c>
      <c r="P64" s="66">
        <f t="shared" si="11"/>
        <v>0</v>
      </c>
      <c r="Q64" s="66">
        <f t="shared" si="12"/>
        <v>0</v>
      </c>
      <c r="R64" s="62"/>
      <c r="S64" s="62"/>
      <c r="T64" s="62"/>
      <c r="U64" s="62"/>
      <c r="V64" s="62"/>
      <c r="W64" s="66">
        <f t="shared" si="13"/>
        <v>0</v>
      </c>
      <c r="X64" s="108"/>
      <c r="Y64" s="108"/>
      <c r="Z64" s="62"/>
      <c r="AA64" s="62"/>
      <c r="AC64" s="100">
        <f t="shared" si="6"/>
        <v>30440</v>
      </c>
    </row>
    <row r="65" spans="1:29" ht="18.75" customHeight="1">
      <c r="A65" s="114">
        <v>52</v>
      </c>
      <c r="B65" s="98" t="s">
        <v>195</v>
      </c>
      <c r="C65" s="157">
        <v>5</v>
      </c>
      <c r="D65" s="150">
        <v>18200</v>
      </c>
      <c r="E65" s="115" t="s">
        <v>12</v>
      </c>
      <c r="F65" s="150" t="s">
        <v>278</v>
      </c>
      <c r="G65" s="158"/>
      <c r="H65" s="62"/>
      <c r="I65" s="62"/>
      <c r="J65" s="62"/>
      <c r="K65" s="65">
        <f t="shared" si="8"/>
        <v>0</v>
      </c>
      <c r="L65" s="62"/>
      <c r="M65" s="62"/>
      <c r="N65" s="66">
        <f t="shared" si="9"/>
        <v>0</v>
      </c>
      <c r="O65" s="66">
        <f t="shared" si="10"/>
        <v>0</v>
      </c>
      <c r="P65" s="66">
        <f t="shared" si="11"/>
        <v>0</v>
      </c>
      <c r="Q65" s="66">
        <f t="shared" si="12"/>
        <v>0</v>
      </c>
      <c r="R65" s="62"/>
      <c r="S65" s="62"/>
      <c r="T65" s="62"/>
      <c r="U65" s="62"/>
      <c r="V65" s="62"/>
      <c r="W65" s="66">
        <f t="shared" si="13"/>
        <v>0</v>
      </c>
      <c r="X65" s="108"/>
      <c r="Y65" s="108"/>
      <c r="Z65" s="62"/>
      <c r="AA65" s="62"/>
      <c r="AC65" s="100">
        <f t="shared" si="6"/>
        <v>30440</v>
      </c>
    </row>
    <row r="66" spans="1:29" ht="18.75" customHeight="1">
      <c r="A66" s="114">
        <v>53</v>
      </c>
      <c r="B66" s="98" t="s">
        <v>196</v>
      </c>
      <c r="C66" s="157">
        <v>4</v>
      </c>
      <c r="D66" s="150">
        <v>18000</v>
      </c>
      <c r="E66" s="115" t="s">
        <v>12</v>
      </c>
      <c r="F66" s="150" t="s">
        <v>279</v>
      </c>
      <c r="G66" s="158"/>
      <c r="H66" s="62"/>
      <c r="I66" s="62"/>
      <c r="J66" s="62"/>
      <c r="K66" s="65">
        <f t="shared" si="8"/>
        <v>0</v>
      </c>
      <c r="L66" s="62"/>
      <c r="M66" s="62"/>
      <c r="N66" s="66">
        <f t="shared" si="9"/>
        <v>0</v>
      </c>
      <c r="O66" s="66">
        <f t="shared" si="10"/>
        <v>0</v>
      </c>
      <c r="P66" s="66">
        <f t="shared" si="11"/>
        <v>0</v>
      </c>
      <c r="Q66" s="66">
        <f t="shared" si="12"/>
        <v>0</v>
      </c>
      <c r="R66" s="62"/>
      <c r="S66" s="62"/>
      <c r="T66" s="62"/>
      <c r="U66" s="62"/>
      <c r="V66" s="62"/>
      <c r="W66" s="66">
        <f t="shared" si="13"/>
        <v>0</v>
      </c>
      <c r="X66" s="108"/>
      <c r="Y66" s="108"/>
      <c r="Z66" s="62"/>
      <c r="AA66" s="62"/>
      <c r="AC66" s="100">
        <f t="shared" si="6"/>
        <v>29960</v>
      </c>
    </row>
    <row r="67" spans="1:29" ht="18.75" customHeight="1">
      <c r="A67" s="114">
        <v>54</v>
      </c>
      <c r="B67" s="98" t="s">
        <v>197</v>
      </c>
      <c r="C67" s="157">
        <v>3</v>
      </c>
      <c r="D67" s="150">
        <v>16600</v>
      </c>
      <c r="E67" s="115" t="s">
        <v>12</v>
      </c>
      <c r="F67" s="150" t="s">
        <v>280</v>
      </c>
      <c r="G67" s="158"/>
      <c r="H67" s="62"/>
      <c r="I67" s="62"/>
      <c r="J67" s="62"/>
      <c r="K67" s="65">
        <f t="shared" si="8"/>
        <v>0</v>
      </c>
      <c r="L67" s="62"/>
      <c r="M67" s="62"/>
      <c r="N67" s="66">
        <f t="shared" si="9"/>
        <v>0</v>
      </c>
      <c r="O67" s="66">
        <f t="shared" si="10"/>
        <v>0</v>
      </c>
      <c r="P67" s="66">
        <f t="shared" si="11"/>
        <v>0</v>
      </c>
      <c r="Q67" s="66">
        <f t="shared" si="12"/>
        <v>0</v>
      </c>
      <c r="R67" s="62"/>
      <c r="S67" s="62"/>
      <c r="T67" s="62"/>
      <c r="U67" s="62"/>
      <c r="V67" s="62"/>
      <c r="W67" s="66">
        <f t="shared" si="13"/>
        <v>0</v>
      </c>
      <c r="X67" s="108"/>
      <c r="Y67" s="108"/>
      <c r="Z67" s="62"/>
      <c r="AA67" s="62"/>
      <c r="AC67" s="100">
        <f t="shared" si="6"/>
        <v>27600</v>
      </c>
    </row>
    <row r="68" spans="1:29" ht="18.75" customHeight="1">
      <c r="A68" s="114">
        <v>55</v>
      </c>
      <c r="B68" s="98" t="s">
        <v>270</v>
      </c>
      <c r="C68" s="157">
        <v>3</v>
      </c>
      <c r="D68" s="150">
        <v>16600</v>
      </c>
      <c r="E68" s="115" t="s">
        <v>12</v>
      </c>
      <c r="F68" s="150" t="s">
        <v>280</v>
      </c>
      <c r="G68" s="158"/>
      <c r="H68" s="62"/>
      <c r="I68" s="62"/>
      <c r="J68" s="62"/>
      <c r="K68" s="65">
        <f t="shared" si="8"/>
        <v>0</v>
      </c>
      <c r="L68" s="62"/>
      <c r="M68" s="62"/>
      <c r="N68" s="66">
        <f t="shared" si="9"/>
        <v>0</v>
      </c>
      <c r="O68" s="66">
        <f t="shared" si="10"/>
        <v>0</v>
      </c>
      <c r="P68" s="66">
        <f t="shared" si="11"/>
        <v>0</v>
      </c>
      <c r="Q68" s="66">
        <f t="shared" si="12"/>
        <v>0</v>
      </c>
      <c r="R68" s="62"/>
      <c r="S68" s="62"/>
      <c r="T68" s="62"/>
      <c r="U68" s="62"/>
      <c r="V68" s="62"/>
      <c r="W68" s="66">
        <f t="shared" si="13"/>
        <v>0</v>
      </c>
      <c r="X68" s="108"/>
      <c r="Y68" s="108"/>
      <c r="Z68" s="62"/>
      <c r="AA68" s="62"/>
      <c r="AC68" s="100">
        <f t="shared" si="6"/>
        <v>27600</v>
      </c>
    </row>
    <row r="69" spans="1:29" ht="18.75" customHeight="1">
      <c r="A69" s="114">
        <v>56</v>
      </c>
      <c r="B69" s="98" t="s">
        <v>198</v>
      </c>
      <c r="C69" s="157">
        <v>2</v>
      </c>
      <c r="D69" s="150">
        <v>15900</v>
      </c>
      <c r="E69" s="115" t="s">
        <v>12</v>
      </c>
      <c r="F69" s="150" t="s">
        <v>276</v>
      </c>
      <c r="G69" s="158"/>
      <c r="H69" s="62"/>
      <c r="I69" s="62"/>
      <c r="J69" s="62"/>
      <c r="K69" s="65">
        <f t="shared" si="8"/>
        <v>0</v>
      </c>
      <c r="L69" s="62"/>
      <c r="M69" s="62"/>
      <c r="N69" s="66">
        <f t="shared" si="9"/>
        <v>0</v>
      </c>
      <c r="O69" s="66">
        <f t="shared" si="10"/>
        <v>0</v>
      </c>
      <c r="P69" s="66">
        <f t="shared" si="11"/>
        <v>0</v>
      </c>
      <c r="Q69" s="66">
        <f t="shared" si="12"/>
        <v>0</v>
      </c>
      <c r="R69" s="62"/>
      <c r="S69" s="62"/>
      <c r="T69" s="62"/>
      <c r="U69" s="62"/>
      <c r="V69" s="62"/>
      <c r="W69" s="66">
        <f t="shared" si="13"/>
        <v>0</v>
      </c>
      <c r="X69" s="108"/>
      <c r="Y69" s="108"/>
      <c r="Z69" s="62"/>
      <c r="AA69" s="62"/>
      <c r="AC69" s="100">
        <f t="shared" si="6"/>
        <v>26520</v>
      </c>
    </row>
    <row r="70" spans="1:29" ht="18.75" customHeight="1">
      <c r="A70" s="114">
        <v>57</v>
      </c>
      <c r="B70" s="98" t="s">
        <v>199</v>
      </c>
      <c r="C70" s="157">
        <v>2</v>
      </c>
      <c r="D70" s="150">
        <v>15900</v>
      </c>
      <c r="E70" s="115" t="s">
        <v>12</v>
      </c>
      <c r="F70" s="150" t="s">
        <v>276</v>
      </c>
      <c r="G70" s="158"/>
      <c r="H70" s="62"/>
      <c r="I70" s="62"/>
      <c r="J70" s="62"/>
      <c r="K70" s="65">
        <f t="shared" si="8"/>
        <v>0</v>
      </c>
      <c r="L70" s="62"/>
      <c r="M70" s="62"/>
      <c r="N70" s="66">
        <f t="shared" si="9"/>
        <v>0</v>
      </c>
      <c r="O70" s="66">
        <f t="shared" si="10"/>
        <v>0</v>
      </c>
      <c r="P70" s="66">
        <f t="shared" si="11"/>
        <v>0</v>
      </c>
      <c r="Q70" s="66">
        <f t="shared" si="12"/>
        <v>0</v>
      </c>
      <c r="R70" s="62"/>
      <c r="S70" s="62"/>
      <c r="T70" s="62"/>
      <c r="U70" s="62"/>
      <c r="V70" s="62"/>
      <c r="W70" s="66">
        <f t="shared" si="13"/>
        <v>0</v>
      </c>
      <c r="X70" s="108"/>
      <c r="Y70" s="108"/>
      <c r="Z70" s="62"/>
      <c r="AA70" s="62"/>
      <c r="AC70" s="100">
        <f t="shared" si="6"/>
        <v>26520</v>
      </c>
    </row>
    <row r="71" spans="1:29" ht="18.75" customHeight="1">
      <c r="A71" s="114">
        <v>58</v>
      </c>
      <c r="B71" s="98" t="s">
        <v>200</v>
      </c>
      <c r="C71" s="157">
        <v>1</v>
      </c>
      <c r="D71" s="150">
        <v>15700</v>
      </c>
      <c r="E71" s="115" t="s">
        <v>12</v>
      </c>
      <c r="F71" s="150" t="s">
        <v>277</v>
      </c>
      <c r="G71" s="158"/>
      <c r="H71" s="62"/>
      <c r="I71" s="62"/>
      <c r="J71" s="62"/>
      <c r="K71" s="65">
        <f t="shared" si="8"/>
        <v>0</v>
      </c>
      <c r="L71" s="62"/>
      <c r="M71" s="62"/>
      <c r="N71" s="66">
        <f t="shared" si="9"/>
        <v>0</v>
      </c>
      <c r="O71" s="66">
        <f t="shared" si="10"/>
        <v>0</v>
      </c>
      <c r="P71" s="66">
        <f t="shared" si="11"/>
        <v>0</v>
      </c>
      <c r="Q71" s="66">
        <f t="shared" si="12"/>
        <v>0</v>
      </c>
      <c r="R71" s="62"/>
      <c r="S71" s="62"/>
      <c r="T71" s="62"/>
      <c r="U71" s="62"/>
      <c r="V71" s="62"/>
      <c r="W71" s="66">
        <f t="shared" si="13"/>
        <v>0</v>
      </c>
      <c r="X71" s="108"/>
      <c r="Y71" s="108"/>
      <c r="Z71" s="62"/>
      <c r="AA71" s="62"/>
      <c r="AC71" s="100">
        <f t="shared" si="6"/>
        <v>26280</v>
      </c>
    </row>
    <row r="72" spans="1:29" ht="18.75" customHeight="1">
      <c r="A72" s="114">
        <v>59</v>
      </c>
      <c r="B72" s="98" t="s">
        <v>201</v>
      </c>
      <c r="C72" s="157">
        <v>1</v>
      </c>
      <c r="D72" s="150">
        <v>15700</v>
      </c>
      <c r="E72" s="115" t="s">
        <v>12</v>
      </c>
      <c r="F72" s="150" t="s">
        <v>277</v>
      </c>
      <c r="G72" s="158"/>
      <c r="H72" s="62"/>
      <c r="I72" s="62"/>
      <c r="J72" s="62"/>
      <c r="K72" s="65">
        <f t="shared" si="8"/>
        <v>0</v>
      </c>
      <c r="L72" s="62"/>
      <c r="M72" s="62"/>
      <c r="N72" s="66">
        <f t="shared" si="9"/>
        <v>0</v>
      </c>
      <c r="O72" s="66">
        <f t="shared" si="10"/>
        <v>0</v>
      </c>
      <c r="P72" s="66">
        <f t="shared" si="11"/>
        <v>0</v>
      </c>
      <c r="Q72" s="66">
        <f t="shared" si="12"/>
        <v>0</v>
      </c>
      <c r="R72" s="62"/>
      <c r="S72" s="62"/>
      <c r="T72" s="62"/>
      <c r="U72" s="62"/>
      <c r="V72" s="62"/>
      <c r="W72" s="66">
        <f t="shared" si="13"/>
        <v>0</v>
      </c>
      <c r="X72" s="108"/>
      <c r="Y72" s="108"/>
      <c r="Z72" s="62"/>
      <c r="AA72" s="62"/>
      <c r="AC72" s="100">
        <f t="shared" si="6"/>
        <v>26280</v>
      </c>
    </row>
    <row r="73" spans="1:29" ht="18.75" customHeight="1">
      <c r="A73" s="114">
        <v>60</v>
      </c>
      <c r="B73" s="98" t="s">
        <v>202</v>
      </c>
      <c r="C73" s="157">
        <v>1</v>
      </c>
      <c r="D73" s="150">
        <v>15700</v>
      </c>
      <c r="E73" s="115" t="s">
        <v>12</v>
      </c>
      <c r="F73" s="150" t="s">
        <v>277</v>
      </c>
      <c r="G73" s="158"/>
      <c r="H73" s="62"/>
      <c r="I73" s="62"/>
      <c r="J73" s="62"/>
      <c r="K73" s="65">
        <f t="shared" si="8"/>
        <v>0</v>
      </c>
      <c r="L73" s="62"/>
      <c r="M73" s="62"/>
      <c r="N73" s="66">
        <f t="shared" si="9"/>
        <v>0</v>
      </c>
      <c r="O73" s="66">
        <f t="shared" si="10"/>
        <v>0</v>
      </c>
      <c r="P73" s="66">
        <f t="shared" si="11"/>
        <v>0</v>
      </c>
      <c r="Q73" s="66">
        <f t="shared" si="12"/>
        <v>0</v>
      </c>
      <c r="R73" s="62"/>
      <c r="S73" s="62"/>
      <c r="T73" s="62"/>
      <c r="U73" s="62"/>
      <c r="V73" s="62"/>
      <c r="W73" s="66">
        <f t="shared" si="13"/>
        <v>0</v>
      </c>
      <c r="X73" s="108"/>
      <c r="Y73" s="108"/>
      <c r="Z73" s="62"/>
      <c r="AA73" s="62"/>
      <c r="AC73" s="100">
        <f t="shared" si="6"/>
        <v>26280</v>
      </c>
    </row>
    <row r="74" spans="1:29" ht="18.75" customHeight="1">
      <c r="A74" s="114">
        <v>61</v>
      </c>
      <c r="B74" s="98" t="s">
        <v>203</v>
      </c>
      <c r="C74" s="157">
        <v>1</v>
      </c>
      <c r="D74" s="150">
        <v>15700</v>
      </c>
      <c r="E74" s="115" t="s">
        <v>12</v>
      </c>
      <c r="F74" s="150" t="s">
        <v>277</v>
      </c>
      <c r="G74" s="158"/>
      <c r="H74" s="62"/>
      <c r="I74" s="62"/>
      <c r="J74" s="62"/>
      <c r="K74" s="65">
        <f t="shared" si="8"/>
        <v>0</v>
      </c>
      <c r="L74" s="62"/>
      <c r="M74" s="62"/>
      <c r="N74" s="66">
        <f t="shared" si="9"/>
        <v>0</v>
      </c>
      <c r="O74" s="66">
        <f t="shared" si="10"/>
        <v>0</v>
      </c>
      <c r="P74" s="66">
        <f t="shared" si="11"/>
        <v>0</v>
      </c>
      <c r="Q74" s="66">
        <f t="shared" si="12"/>
        <v>0</v>
      </c>
      <c r="R74" s="62"/>
      <c r="S74" s="62"/>
      <c r="T74" s="62"/>
      <c r="U74" s="62"/>
      <c r="V74" s="62"/>
      <c r="W74" s="66">
        <f t="shared" si="13"/>
        <v>0</v>
      </c>
      <c r="X74" s="108"/>
      <c r="Y74" s="108"/>
      <c r="Z74" s="62"/>
      <c r="AA74" s="62"/>
      <c r="AC74" s="100">
        <f t="shared" si="6"/>
        <v>26280</v>
      </c>
    </row>
    <row r="75" spans="1:29" ht="18.75" customHeight="1">
      <c r="A75" s="114">
        <v>62</v>
      </c>
      <c r="B75" s="98" t="s">
        <v>204</v>
      </c>
      <c r="C75" s="157">
        <v>1</v>
      </c>
      <c r="D75" s="150">
        <v>15700</v>
      </c>
      <c r="E75" s="115" t="s">
        <v>12</v>
      </c>
      <c r="F75" s="150" t="s">
        <v>277</v>
      </c>
      <c r="G75" s="158"/>
      <c r="H75" s="62"/>
      <c r="I75" s="62"/>
      <c r="J75" s="62"/>
      <c r="K75" s="65">
        <f t="shared" si="8"/>
        <v>0</v>
      </c>
      <c r="L75" s="62"/>
      <c r="M75" s="62"/>
      <c r="N75" s="66">
        <f t="shared" si="9"/>
        <v>0</v>
      </c>
      <c r="O75" s="66">
        <f t="shared" si="10"/>
        <v>0</v>
      </c>
      <c r="P75" s="66">
        <f t="shared" si="11"/>
        <v>0</v>
      </c>
      <c r="Q75" s="66">
        <f t="shared" si="12"/>
        <v>0</v>
      </c>
      <c r="R75" s="62"/>
      <c r="S75" s="62"/>
      <c r="T75" s="62"/>
      <c r="U75" s="62"/>
      <c r="V75" s="62"/>
      <c r="W75" s="66">
        <f t="shared" si="13"/>
        <v>0</v>
      </c>
      <c r="X75" s="108"/>
      <c r="Y75" s="108"/>
      <c r="Z75" s="62"/>
      <c r="AA75" s="62"/>
      <c r="AC75" s="100">
        <f t="shared" si="6"/>
        <v>26280</v>
      </c>
    </row>
    <row r="76" spans="1:29" ht="18.75" customHeight="1">
      <c r="A76" s="114">
        <v>63</v>
      </c>
      <c r="B76" s="98" t="s">
        <v>205</v>
      </c>
      <c r="C76" s="157">
        <v>1</v>
      </c>
      <c r="D76" s="150">
        <v>15700</v>
      </c>
      <c r="E76" s="115" t="s">
        <v>12</v>
      </c>
      <c r="F76" s="150" t="s">
        <v>277</v>
      </c>
      <c r="G76" s="158"/>
      <c r="H76" s="62"/>
      <c r="I76" s="62"/>
      <c r="J76" s="62"/>
      <c r="K76" s="65">
        <f t="shared" si="8"/>
        <v>0</v>
      </c>
      <c r="L76" s="62"/>
      <c r="M76" s="62"/>
      <c r="N76" s="66">
        <f t="shared" si="9"/>
        <v>0</v>
      </c>
      <c r="O76" s="66">
        <f t="shared" si="10"/>
        <v>0</v>
      </c>
      <c r="P76" s="66">
        <f t="shared" si="11"/>
        <v>0</v>
      </c>
      <c r="Q76" s="66">
        <f t="shared" si="12"/>
        <v>0</v>
      </c>
      <c r="R76" s="62"/>
      <c r="S76" s="62"/>
      <c r="T76" s="62"/>
      <c r="U76" s="62"/>
      <c r="V76" s="62"/>
      <c r="W76" s="66">
        <f t="shared" si="13"/>
        <v>0</v>
      </c>
      <c r="X76" s="108"/>
      <c r="Y76" s="108"/>
      <c r="Z76" s="62"/>
      <c r="AA76" s="62"/>
      <c r="AC76" s="100">
        <f aca="true" t="shared" si="14" ref="AC76:AC91">ROUND((D76+F76)*0.4,0)</f>
        <v>26280</v>
      </c>
    </row>
    <row r="77" spans="1:29" ht="18.75" customHeight="1">
      <c r="A77" s="114">
        <v>64</v>
      </c>
      <c r="B77" s="98" t="s">
        <v>168</v>
      </c>
      <c r="C77" s="157">
        <v>1</v>
      </c>
      <c r="D77" s="150">
        <v>15700</v>
      </c>
      <c r="E77" s="115" t="s">
        <v>12</v>
      </c>
      <c r="F77" s="150" t="s">
        <v>277</v>
      </c>
      <c r="G77" s="158"/>
      <c r="H77" s="62"/>
      <c r="I77" s="62"/>
      <c r="J77" s="62"/>
      <c r="K77" s="65">
        <f t="shared" si="8"/>
        <v>0</v>
      </c>
      <c r="L77" s="62"/>
      <c r="M77" s="62"/>
      <c r="N77" s="66">
        <f t="shared" si="9"/>
        <v>0</v>
      </c>
      <c r="O77" s="66">
        <f t="shared" si="10"/>
        <v>0</v>
      </c>
      <c r="P77" s="66">
        <f t="shared" si="11"/>
        <v>0</v>
      </c>
      <c r="Q77" s="66">
        <f t="shared" si="12"/>
        <v>0</v>
      </c>
      <c r="R77" s="62"/>
      <c r="S77" s="62"/>
      <c r="T77" s="62"/>
      <c r="U77" s="62"/>
      <c r="V77" s="62"/>
      <c r="W77" s="66">
        <f t="shared" si="13"/>
        <v>0</v>
      </c>
      <c r="X77" s="108"/>
      <c r="Y77" s="108"/>
      <c r="Z77" s="62"/>
      <c r="AA77" s="62"/>
      <c r="AC77" s="100">
        <f t="shared" si="14"/>
        <v>26280</v>
      </c>
    </row>
    <row r="78" spans="1:29" ht="18.75" customHeight="1">
      <c r="A78" s="114">
        <v>65</v>
      </c>
      <c r="B78" s="98" t="s">
        <v>206</v>
      </c>
      <c r="C78" s="157">
        <v>1</v>
      </c>
      <c r="D78" s="150">
        <v>15700</v>
      </c>
      <c r="E78" s="115" t="s">
        <v>12</v>
      </c>
      <c r="F78" s="150" t="s">
        <v>277</v>
      </c>
      <c r="G78" s="158"/>
      <c r="H78" s="62"/>
      <c r="I78" s="62"/>
      <c r="J78" s="62"/>
      <c r="K78" s="65">
        <f t="shared" si="8"/>
        <v>0</v>
      </c>
      <c r="L78" s="62"/>
      <c r="M78" s="62"/>
      <c r="N78" s="66">
        <f t="shared" si="9"/>
        <v>0</v>
      </c>
      <c r="O78" s="66">
        <f t="shared" si="10"/>
        <v>0</v>
      </c>
      <c r="P78" s="66">
        <f t="shared" si="11"/>
        <v>0</v>
      </c>
      <c r="Q78" s="66">
        <f t="shared" si="12"/>
        <v>0</v>
      </c>
      <c r="R78" s="62"/>
      <c r="S78" s="62"/>
      <c r="T78" s="62"/>
      <c r="U78" s="62"/>
      <c r="V78" s="62"/>
      <c r="W78" s="66">
        <f t="shared" si="13"/>
        <v>0</v>
      </c>
      <c r="X78" s="108"/>
      <c r="Y78" s="108"/>
      <c r="Z78" s="62"/>
      <c r="AA78" s="62"/>
      <c r="AC78" s="100">
        <f t="shared" si="14"/>
        <v>26280</v>
      </c>
    </row>
    <row r="79" spans="1:29" ht="18.75" customHeight="1">
      <c r="A79" s="114">
        <v>66</v>
      </c>
      <c r="B79" s="98" t="s">
        <v>207</v>
      </c>
      <c r="C79" s="157">
        <v>1</v>
      </c>
      <c r="D79" s="150">
        <v>15700</v>
      </c>
      <c r="E79" s="115" t="s">
        <v>12</v>
      </c>
      <c r="F79" s="150" t="s">
        <v>277</v>
      </c>
      <c r="G79" s="158"/>
      <c r="H79" s="62"/>
      <c r="I79" s="62"/>
      <c r="J79" s="62"/>
      <c r="K79" s="65">
        <f t="shared" si="8"/>
        <v>0</v>
      </c>
      <c r="L79" s="62"/>
      <c r="M79" s="62"/>
      <c r="N79" s="66">
        <f t="shared" si="9"/>
        <v>0</v>
      </c>
      <c r="O79" s="66">
        <f t="shared" si="10"/>
        <v>0</v>
      </c>
      <c r="P79" s="66">
        <f t="shared" si="11"/>
        <v>0</v>
      </c>
      <c r="Q79" s="66">
        <f t="shared" si="12"/>
        <v>0</v>
      </c>
      <c r="R79" s="62"/>
      <c r="S79" s="62"/>
      <c r="T79" s="62"/>
      <c r="U79" s="62"/>
      <c r="V79" s="62"/>
      <c r="W79" s="66">
        <f t="shared" si="13"/>
        <v>0</v>
      </c>
      <c r="X79" s="108"/>
      <c r="Y79" s="108"/>
      <c r="Z79" s="62"/>
      <c r="AA79" s="62"/>
      <c r="AC79" s="100">
        <f t="shared" si="14"/>
        <v>26280</v>
      </c>
    </row>
    <row r="80" spans="1:29" ht="18.75" customHeight="1">
      <c r="A80" s="114">
        <v>67</v>
      </c>
      <c r="B80" s="98" t="s">
        <v>208</v>
      </c>
      <c r="C80" s="157">
        <v>1</v>
      </c>
      <c r="D80" s="150">
        <v>15700</v>
      </c>
      <c r="E80" s="115" t="s">
        <v>12</v>
      </c>
      <c r="F80" s="150" t="s">
        <v>277</v>
      </c>
      <c r="G80" s="158"/>
      <c r="H80" s="62"/>
      <c r="I80" s="62"/>
      <c r="J80" s="62"/>
      <c r="K80" s="65">
        <f t="shared" si="8"/>
        <v>0</v>
      </c>
      <c r="L80" s="62"/>
      <c r="M80" s="62"/>
      <c r="N80" s="66">
        <f t="shared" si="9"/>
        <v>0</v>
      </c>
      <c r="O80" s="66">
        <f t="shared" si="10"/>
        <v>0</v>
      </c>
      <c r="P80" s="66">
        <f t="shared" si="11"/>
        <v>0</v>
      </c>
      <c r="Q80" s="66">
        <f t="shared" si="12"/>
        <v>0</v>
      </c>
      <c r="R80" s="62"/>
      <c r="S80" s="62"/>
      <c r="T80" s="62"/>
      <c r="U80" s="62"/>
      <c r="V80" s="62"/>
      <c r="W80" s="66">
        <f t="shared" si="13"/>
        <v>0</v>
      </c>
      <c r="X80" s="108"/>
      <c r="Y80" s="108"/>
      <c r="Z80" s="62"/>
      <c r="AA80" s="62"/>
      <c r="AC80" s="100">
        <f t="shared" si="14"/>
        <v>26280</v>
      </c>
    </row>
    <row r="81" spans="1:29" ht="18.75" customHeight="1">
      <c r="A81" s="114">
        <v>68</v>
      </c>
      <c r="B81" s="98" t="s">
        <v>209</v>
      </c>
      <c r="C81" s="157">
        <v>1</v>
      </c>
      <c r="D81" s="150">
        <v>15700</v>
      </c>
      <c r="E81" s="115" t="s">
        <v>12</v>
      </c>
      <c r="F81" s="150" t="s">
        <v>277</v>
      </c>
      <c r="G81" s="158"/>
      <c r="H81" s="62"/>
      <c r="I81" s="62"/>
      <c r="J81" s="62"/>
      <c r="K81" s="65">
        <f t="shared" si="8"/>
        <v>0</v>
      </c>
      <c r="L81" s="62"/>
      <c r="M81" s="62"/>
      <c r="N81" s="66">
        <f t="shared" si="9"/>
        <v>0</v>
      </c>
      <c r="O81" s="66">
        <f t="shared" si="10"/>
        <v>0</v>
      </c>
      <c r="P81" s="66">
        <f t="shared" si="11"/>
        <v>0</v>
      </c>
      <c r="Q81" s="66">
        <f t="shared" si="12"/>
        <v>0</v>
      </c>
      <c r="R81" s="62"/>
      <c r="S81" s="62"/>
      <c r="T81" s="62"/>
      <c r="U81" s="62"/>
      <c r="V81" s="62"/>
      <c r="W81" s="66">
        <f t="shared" si="13"/>
        <v>0</v>
      </c>
      <c r="X81" s="108"/>
      <c r="Y81" s="108"/>
      <c r="Z81" s="62"/>
      <c r="AA81" s="62"/>
      <c r="AC81" s="100">
        <f t="shared" si="14"/>
        <v>26280</v>
      </c>
    </row>
    <row r="82" spans="1:29" ht="18.75" customHeight="1">
      <c r="A82" s="114">
        <v>69</v>
      </c>
      <c r="B82" s="98" t="s">
        <v>169</v>
      </c>
      <c r="C82" s="157">
        <v>1</v>
      </c>
      <c r="D82" s="150">
        <v>15700</v>
      </c>
      <c r="E82" s="115" t="s">
        <v>12</v>
      </c>
      <c r="F82" s="150" t="s">
        <v>277</v>
      </c>
      <c r="G82" s="158"/>
      <c r="H82" s="62"/>
      <c r="I82" s="62"/>
      <c r="J82" s="62"/>
      <c r="K82" s="65">
        <f t="shared" si="8"/>
        <v>0</v>
      </c>
      <c r="L82" s="62"/>
      <c r="M82" s="62"/>
      <c r="N82" s="66">
        <f t="shared" si="9"/>
        <v>0</v>
      </c>
      <c r="O82" s="66">
        <f t="shared" si="10"/>
        <v>0</v>
      </c>
      <c r="P82" s="66">
        <f t="shared" si="11"/>
        <v>0</v>
      </c>
      <c r="Q82" s="66">
        <f t="shared" si="12"/>
        <v>0</v>
      </c>
      <c r="R82" s="62"/>
      <c r="S82" s="62"/>
      <c r="T82" s="62"/>
      <c r="U82" s="62"/>
      <c r="V82" s="62"/>
      <c r="W82" s="66">
        <f t="shared" si="13"/>
        <v>0</v>
      </c>
      <c r="X82" s="108"/>
      <c r="Y82" s="108"/>
      <c r="Z82" s="62"/>
      <c r="AA82" s="62"/>
      <c r="AC82" s="100">
        <f t="shared" si="14"/>
        <v>26280</v>
      </c>
    </row>
    <row r="83" spans="1:29" ht="18.75" customHeight="1">
      <c r="A83" s="114">
        <v>70</v>
      </c>
      <c r="B83" s="98" t="s">
        <v>210</v>
      </c>
      <c r="C83" s="157">
        <v>1</v>
      </c>
      <c r="D83" s="150">
        <v>15700</v>
      </c>
      <c r="E83" s="115" t="s">
        <v>12</v>
      </c>
      <c r="F83" s="150" t="s">
        <v>277</v>
      </c>
      <c r="G83" s="158"/>
      <c r="H83" s="62"/>
      <c r="I83" s="62"/>
      <c r="J83" s="62"/>
      <c r="K83" s="65">
        <f t="shared" si="8"/>
        <v>0</v>
      </c>
      <c r="L83" s="62"/>
      <c r="M83" s="62"/>
      <c r="N83" s="66">
        <f t="shared" si="9"/>
        <v>0</v>
      </c>
      <c r="O83" s="66">
        <f t="shared" si="10"/>
        <v>0</v>
      </c>
      <c r="P83" s="66">
        <f t="shared" si="11"/>
        <v>0</v>
      </c>
      <c r="Q83" s="66">
        <f t="shared" si="12"/>
        <v>0</v>
      </c>
      <c r="R83" s="62"/>
      <c r="S83" s="62"/>
      <c r="T83" s="62"/>
      <c r="U83" s="62"/>
      <c r="V83" s="62"/>
      <c r="W83" s="66">
        <f t="shared" si="13"/>
        <v>0</v>
      </c>
      <c r="X83" s="108"/>
      <c r="Y83" s="108"/>
      <c r="Z83" s="62"/>
      <c r="AA83" s="62"/>
      <c r="AC83" s="100">
        <f t="shared" si="14"/>
        <v>26280</v>
      </c>
    </row>
    <row r="84" spans="1:29" ht="18.75" customHeight="1">
      <c r="A84" s="114">
        <v>71</v>
      </c>
      <c r="B84" s="98" t="s">
        <v>211</v>
      </c>
      <c r="C84" s="157">
        <v>1</v>
      </c>
      <c r="D84" s="150">
        <v>15700</v>
      </c>
      <c r="E84" s="115" t="s">
        <v>12</v>
      </c>
      <c r="F84" s="150" t="s">
        <v>277</v>
      </c>
      <c r="G84" s="158"/>
      <c r="H84" s="62"/>
      <c r="I84" s="62"/>
      <c r="J84" s="62"/>
      <c r="K84" s="65">
        <f t="shared" si="8"/>
        <v>0</v>
      </c>
      <c r="L84" s="62"/>
      <c r="M84" s="62"/>
      <c r="N84" s="66">
        <f t="shared" si="9"/>
        <v>0</v>
      </c>
      <c r="O84" s="66">
        <f t="shared" si="10"/>
        <v>0</v>
      </c>
      <c r="P84" s="66">
        <f t="shared" si="11"/>
        <v>0</v>
      </c>
      <c r="Q84" s="66">
        <f t="shared" si="12"/>
        <v>0</v>
      </c>
      <c r="R84" s="62"/>
      <c r="S84" s="62"/>
      <c r="T84" s="62"/>
      <c r="U84" s="62"/>
      <c r="V84" s="62"/>
      <c r="W84" s="66">
        <f t="shared" si="13"/>
        <v>0</v>
      </c>
      <c r="X84" s="108"/>
      <c r="Y84" s="108"/>
      <c r="Z84" s="62"/>
      <c r="AA84" s="62"/>
      <c r="AC84" s="100">
        <f t="shared" si="14"/>
        <v>26280</v>
      </c>
    </row>
    <row r="85" spans="1:29" ht="18.75" customHeight="1">
      <c r="A85" s="114">
        <v>72</v>
      </c>
      <c r="B85" s="98" t="s">
        <v>170</v>
      </c>
      <c r="C85" s="157">
        <v>1</v>
      </c>
      <c r="D85" s="150">
        <v>15700</v>
      </c>
      <c r="E85" s="115" t="s">
        <v>12</v>
      </c>
      <c r="F85" s="150" t="s">
        <v>277</v>
      </c>
      <c r="G85" s="158"/>
      <c r="H85" s="62"/>
      <c r="I85" s="62"/>
      <c r="J85" s="62"/>
      <c r="K85" s="65">
        <f t="shared" si="8"/>
        <v>0</v>
      </c>
      <c r="L85" s="62"/>
      <c r="M85" s="62"/>
      <c r="N85" s="66">
        <f t="shared" si="9"/>
        <v>0</v>
      </c>
      <c r="O85" s="66">
        <f t="shared" si="10"/>
        <v>0</v>
      </c>
      <c r="P85" s="66">
        <f t="shared" si="11"/>
        <v>0</v>
      </c>
      <c r="Q85" s="66">
        <f t="shared" si="12"/>
        <v>0</v>
      </c>
      <c r="R85" s="62"/>
      <c r="S85" s="62"/>
      <c r="T85" s="62"/>
      <c r="U85" s="62"/>
      <c r="V85" s="62"/>
      <c r="W85" s="66">
        <f t="shared" si="13"/>
        <v>0</v>
      </c>
      <c r="X85" s="108"/>
      <c r="Y85" s="108"/>
      <c r="Z85" s="62"/>
      <c r="AA85" s="62"/>
      <c r="AC85" s="100">
        <f t="shared" si="14"/>
        <v>26280</v>
      </c>
    </row>
    <row r="86" spans="1:29" ht="18.75" customHeight="1">
      <c r="A86" s="114">
        <v>73</v>
      </c>
      <c r="B86" s="98" t="s">
        <v>212</v>
      </c>
      <c r="C86" s="157">
        <v>1</v>
      </c>
      <c r="D86" s="150">
        <v>15700</v>
      </c>
      <c r="E86" s="115" t="s">
        <v>12</v>
      </c>
      <c r="F86" s="150" t="s">
        <v>277</v>
      </c>
      <c r="G86" s="158"/>
      <c r="H86" s="62"/>
      <c r="I86" s="62"/>
      <c r="J86" s="62"/>
      <c r="K86" s="65">
        <f t="shared" si="8"/>
        <v>0</v>
      </c>
      <c r="L86" s="62"/>
      <c r="M86" s="62"/>
      <c r="N86" s="66">
        <f t="shared" si="9"/>
        <v>0</v>
      </c>
      <c r="O86" s="66">
        <f t="shared" si="10"/>
        <v>0</v>
      </c>
      <c r="P86" s="66">
        <f t="shared" si="11"/>
        <v>0</v>
      </c>
      <c r="Q86" s="66">
        <f t="shared" si="12"/>
        <v>0</v>
      </c>
      <c r="R86" s="62"/>
      <c r="S86" s="62"/>
      <c r="T86" s="62"/>
      <c r="U86" s="62"/>
      <c r="V86" s="62"/>
      <c r="W86" s="66">
        <f t="shared" si="13"/>
        <v>0</v>
      </c>
      <c r="X86" s="108"/>
      <c r="Y86" s="108"/>
      <c r="Z86" s="62"/>
      <c r="AA86" s="62"/>
      <c r="AC86" s="100">
        <f t="shared" si="14"/>
        <v>26280</v>
      </c>
    </row>
    <row r="87" spans="1:29" ht="18.75" customHeight="1">
      <c r="A87" s="114">
        <v>74</v>
      </c>
      <c r="B87" s="98" t="s">
        <v>213</v>
      </c>
      <c r="C87" s="157">
        <v>1</v>
      </c>
      <c r="D87" s="150">
        <v>15700</v>
      </c>
      <c r="E87" s="115" t="s">
        <v>12</v>
      </c>
      <c r="F87" s="150" t="s">
        <v>277</v>
      </c>
      <c r="G87" s="158"/>
      <c r="H87" s="62"/>
      <c r="I87" s="62"/>
      <c r="J87" s="62"/>
      <c r="K87" s="65">
        <f t="shared" si="8"/>
        <v>0</v>
      </c>
      <c r="L87" s="62"/>
      <c r="M87" s="62"/>
      <c r="N87" s="66">
        <f t="shared" si="9"/>
        <v>0</v>
      </c>
      <c r="O87" s="66">
        <f t="shared" si="10"/>
        <v>0</v>
      </c>
      <c r="P87" s="66">
        <f t="shared" si="11"/>
        <v>0</v>
      </c>
      <c r="Q87" s="66">
        <f t="shared" si="12"/>
        <v>0</v>
      </c>
      <c r="R87" s="62"/>
      <c r="S87" s="62"/>
      <c r="T87" s="62"/>
      <c r="U87" s="62"/>
      <c r="V87" s="62"/>
      <c r="W87" s="66">
        <f t="shared" si="13"/>
        <v>0</v>
      </c>
      <c r="X87" s="108"/>
      <c r="Y87" s="108"/>
      <c r="Z87" s="62"/>
      <c r="AA87" s="62"/>
      <c r="AC87" s="100">
        <f t="shared" si="14"/>
        <v>26280</v>
      </c>
    </row>
    <row r="88" spans="1:29" ht="18.75" customHeight="1">
      <c r="A88" s="114">
        <v>75</v>
      </c>
      <c r="B88" s="98" t="s">
        <v>214</v>
      </c>
      <c r="C88" s="157">
        <v>1</v>
      </c>
      <c r="D88" s="150">
        <v>15700</v>
      </c>
      <c r="E88" s="115" t="s">
        <v>12</v>
      </c>
      <c r="F88" s="150" t="s">
        <v>277</v>
      </c>
      <c r="G88" s="158"/>
      <c r="H88" s="62"/>
      <c r="I88" s="62"/>
      <c r="J88" s="62"/>
      <c r="K88" s="65">
        <f t="shared" si="8"/>
        <v>0</v>
      </c>
      <c r="L88" s="62"/>
      <c r="M88" s="62"/>
      <c r="N88" s="66">
        <f t="shared" si="9"/>
        <v>0</v>
      </c>
      <c r="O88" s="66">
        <f t="shared" si="10"/>
        <v>0</v>
      </c>
      <c r="P88" s="66">
        <f t="shared" si="11"/>
        <v>0</v>
      </c>
      <c r="Q88" s="66">
        <f t="shared" si="12"/>
        <v>0</v>
      </c>
      <c r="R88" s="62"/>
      <c r="S88" s="62"/>
      <c r="T88" s="62"/>
      <c r="U88" s="62"/>
      <c r="V88" s="62"/>
      <c r="W88" s="66">
        <f t="shared" si="13"/>
        <v>0</v>
      </c>
      <c r="X88" s="108"/>
      <c r="Y88" s="108"/>
      <c r="Z88" s="62"/>
      <c r="AA88" s="62"/>
      <c r="AC88" s="100">
        <f t="shared" si="14"/>
        <v>26280</v>
      </c>
    </row>
    <row r="89" spans="1:29" ht="18.75" customHeight="1">
      <c r="A89" s="114">
        <v>76</v>
      </c>
      <c r="B89" s="98" t="s">
        <v>21</v>
      </c>
      <c r="C89" s="157">
        <v>1</v>
      </c>
      <c r="D89" s="150">
        <v>15700</v>
      </c>
      <c r="E89" s="115" t="s">
        <v>12</v>
      </c>
      <c r="F89" s="150" t="s">
        <v>277</v>
      </c>
      <c r="G89" s="158"/>
      <c r="H89" s="62"/>
      <c r="I89" s="62"/>
      <c r="J89" s="62"/>
      <c r="K89" s="65">
        <f>I89+J89</f>
        <v>0</v>
      </c>
      <c r="L89" s="62"/>
      <c r="M89" s="62"/>
      <c r="N89" s="66">
        <f>L89+M89</f>
        <v>0</v>
      </c>
      <c r="O89" s="66">
        <f>I89-L89</f>
        <v>0</v>
      </c>
      <c r="P89" s="66">
        <f>J89-M89</f>
        <v>0</v>
      </c>
      <c r="Q89" s="66">
        <f>O89+P89</f>
        <v>0</v>
      </c>
      <c r="R89" s="62"/>
      <c r="S89" s="62"/>
      <c r="T89" s="62"/>
      <c r="U89" s="62"/>
      <c r="V89" s="62"/>
      <c r="W89" s="66">
        <f>SUM(R89:V89)</f>
        <v>0</v>
      </c>
      <c r="X89" s="108"/>
      <c r="Y89" s="108"/>
      <c r="Z89" s="62"/>
      <c r="AA89" s="62"/>
      <c r="AC89" s="100">
        <f t="shared" si="14"/>
        <v>26280</v>
      </c>
    </row>
    <row r="90" spans="1:29" ht="15">
      <c r="A90" s="114">
        <v>79</v>
      </c>
      <c r="B90" s="153" t="s">
        <v>22</v>
      </c>
      <c r="C90" s="115" t="s">
        <v>25</v>
      </c>
      <c r="D90" s="118">
        <v>4100</v>
      </c>
      <c r="E90" s="116" t="s">
        <v>12</v>
      </c>
      <c r="F90" s="117">
        <v>12500</v>
      </c>
      <c r="G90" s="62"/>
      <c r="H90" s="62"/>
      <c r="I90" s="62"/>
      <c r="J90" s="62"/>
      <c r="K90" s="65">
        <f t="shared" si="8"/>
        <v>0</v>
      </c>
      <c r="L90" s="62"/>
      <c r="M90" s="62"/>
      <c r="N90" s="66">
        <f t="shared" si="9"/>
        <v>0</v>
      </c>
      <c r="O90" s="66">
        <f t="shared" si="10"/>
        <v>0</v>
      </c>
      <c r="P90" s="66">
        <f t="shared" si="11"/>
        <v>0</v>
      </c>
      <c r="Q90" s="66">
        <f t="shared" si="12"/>
        <v>0</v>
      </c>
      <c r="R90" s="62"/>
      <c r="S90" s="62"/>
      <c r="T90" s="62"/>
      <c r="U90" s="62"/>
      <c r="V90" s="62"/>
      <c r="W90" s="66">
        <f t="shared" si="13"/>
        <v>0</v>
      </c>
      <c r="X90" s="108"/>
      <c r="Y90" s="108"/>
      <c r="Z90" s="62"/>
      <c r="AA90" s="62"/>
      <c r="AC90" s="100">
        <f t="shared" si="14"/>
        <v>6640</v>
      </c>
    </row>
    <row r="91" spans="1:29" ht="15">
      <c r="A91" s="114">
        <v>80</v>
      </c>
      <c r="B91" s="153" t="s">
        <v>23</v>
      </c>
      <c r="C91" s="115" t="s">
        <v>25</v>
      </c>
      <c r="D91" s="118">
        <v>4100</v>
      </c>
      <c r="E91" s="116" t="s">
        <v>12</v>
      </c>
      <c r="F91" s="117">
        <v>12500</v>
      </c>
      <c r="G91" s="62"/>
      <c r="H91" s="62"/>
      <c r="I91" s="62"/>
      <c r="J91" s="62"/>
      <c r="K91" s="65">
        <f t="shared" si="8"/>
        <v>0</v>
      </c>
      <c r="L91" s="62"/>
      <c r="M91" s="62"/>
      <c r="N91" s="66">
        <f t="shared" si="9"/>
        <v>0</v>
      </c>
      <c r="O91" s="66">
        <f t="shared" si="10"/>
        <v>0</v>
      </c>
      <c r="P91" s="66">
        <f t="shared" si="11"/>
        <v>0</v>
      </c>
      <c r="Q91" s="66">
        <f t="shared" si="12"/>
        <v>0</v>
      </c>
      <c r="R91" s="62"/>
      <c r="S91" s="62"/>
      <c r="T91" s="62"/>
      <c r="U91" s="62"/>
      <c r="V91" s="62"/>
      <c r="W91" s="66">
        <f t="shared" si="13"/>
        <v>0</v>
      </c>
      <c r="X91" s="108"/>
      <c r="Y91" s="108"/>
      <c r="Z91" s="62"/>
      <c r="AA91" s="62"/>
      <c r="AC91" s="100">
        <f t="shared" si="14"/>
        <v>6640</v>
      </c>
    </row>
    <row r="92" spans="1:27" ht="19.5" customHeight="1">
      <c r="A92" s="64"/>
      <c r="B92" s="123" t="s">
        <v>5</v>
      </c>
      <c r="C92" s="124"/>
      <c r="D92" s="124"/>
      <c r="E92" s="124"/>
      <c r="F92" s="125"/>
      <c r="G92" s="66">
        <f aca="true" t="shared" si="15" ref="G92:AA92">SUM(G11:G91)</f>
        <v>0</v>
      </c>
      <c r="H92" s="66">
        <f t="shared" si="15"/>
        <v>0</v>
      </c>
      <c r="I92" s="66">
        <f t="shared" si="15"/>
        <v>0</v>
      </c>
      <c r="J92" s="66">
        <f t="shared" si="15"/>
        <v>0</v>
      </c>
      <c r="K92" s="66">
        <f t="shared" si="15"/>
        <v>0</v>
      </c>
      <c r="L92" s="66">
        <f t="shared" si="15"/>
        <v>0</v>
      </c>
      <c r="M92" s="66">
        <f t="shared" si="15"/>
        <v>0</v>
      </c>
      <c r="N92" s="66">
        <f t="shared" si="15"/>
        <v>0</v>
      </c>
      <c r="O92" s="66">
        <f t="shared" si="15"/>
        <v>0</v>
      </c>
      <c r="P92" s="66">
        <f t="shared" si="15"/>
        <v>0</v>
      </c>
      <c r="Q92" s="66">
        <f t="shared" si="15"/>
        <v>0</v>
      </c>
      <c r="R92" s="66">
        <f t="shared" si="15"/>
        <v>0</v>
      </c>
      <c r="S92" s="66">
        <f t="shared" si="15"/>
        <v>0</v>
      </c>
      <c r="T92" s="66">
        <f t="shared" si="15"/>
        <v>0</v>
      </c>
      <c r="U92" s="66">
        <f t="shared" si="15"/>
        <v>0</v>
      </c>
      <c r="V92" s="66">
        <f t="shared" si="15"/>
        <v>0</v>
      </c>
      <c r="W92" s="66">
        <f t="shared" si="15"/>
        <v>0</v>
      </c>
      <c r="X92" s="66">
        <f t="shared" si="15"/>
        <v>0</v>
      </c>
      <c r="Y92" s="66">
        <f t="shared" si="15"/>
        <v>0</v>
      </c>
      <c r="Z92" s="66">
        <f t="shared" si="15"/>
        <v>0</v>
      </c>
      <c r="AA92" s="66">
        <f t="shared" si="15"/>
        <v>0</v>
      </c>
    </row>
    <row r="96" ht="15">
      <c r="W96" s="97"/>
    </row>
  </sheetData>
  <sheetProtection password="8D0A" sheet="1" objects="1" scenarios="1" selectLockedCells="1"/>
  <autoFilter ref="A10:AC92"/>
  <mergeCells count="47">
    <mergeCell ref="A5:F5"/>
    <mergeCell ref="A6:F6"/>
    <mergeCell ref="G6:AA6"/>
    <mergeCell ref="A1:AA1"/>
    <mergeCell ref="A4:C4"/>
    <mergeCell ref="A3:C3"/>
    <mergeCell ref="D3:F3"/>
    <mergeCell ref="D4:F4"/>
    <mergeCell ref="G5:M5"/>
    <mergeCell ref="N5:R5"/>
    <mergeCell ref="S5:T5"/>
    <mergeCell ref="U5:V5"/>
    <mergeCell ref="W5:X5"/>
    <mergeCell ref="Y5:AA5"/>
    <mergeCell ref="A2:M2"/>
    <mergeCell ref="B7:B9"/>
    <mergeCell ref="A7:A9"/>
    <mergeCell ref="W8:W9"/>
    <mergeCell ref="Z7:Z9"/>
    <mergeCell ref="AA7:AA9"/>
    <mergeCell ref="U8:U9"/>
    <mergeCell ref="V8:V9"/>
    <mergeCell ref="R7:W7"/>
    <mergeCell ref="G8:G9"/>
    <mergeCell ref="H8:H9"/>
    <mergeCell ref="I8:I9"/>
    <mergeCell ref="J8:J9"/>
    <mergeCell ref="K8:K9"/>
    <mergeCell ref="P8:P9"/>
    <mergeCell ref="Q8:Q9"/>
    <mergeCell ref="R8:R9"/>
    <mergeCell ref="S8:S9"/>
    <mergeCell ref="G3:AA4"/>
    <mergeCell ref="T8:T9"/>
    <mergeCell ref="X7:Y7"/>
    <mergeCell ref="X8:X9"/>
    <mergeCell ref="Y8:Y9"/>
    <mergeCell ref="O7:Q7"/>
    <mergeCell ref="O8:O9"/>
    <mergeCell ref="D9:E9"/>
    <mergeCell ref="C8:F8"/>
    <mergeCell ref="C7:H7"/>
    <mergeCell ref="I7:K7"/>
    <mergeCell ref="L7:N7"/>
    <mergeCell ref="L8:L9"/>
    <mergeCell ref="M8:M9"/>
    <mergeCell ref="N8:N9"/>
  </mergeCells>
  <printOptions horizontalCentered="1"/>
  <pageMargins left="0.45" right="0.45" top="0.5" bottom="0.5" header="0.3" footer="0.3"/>
  <pageSetup horizontalDpi="600" verticalDpi="600" orientation="landscape" paperSize="5" scale="83" r:id="rId1"/>
  <rowBreaks count="2" manualBreakCount="2">
    <brk id="52" max="26" man="1"/>
    <brk id="7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M91"/>
  <sheetViews>
    <sheetView showZeros="0" view="pageBreakPreview" zoomScaleSheetLayoutView="100" zoomScalePageLayoutView="0" workbookViewId="0" topLeftCell="A1">
      <selection activeCell="M13" sqref="M13"/>
    </sheetView>
  </sheetViews>
  <sheetFormatPr defaultColWidth="9.140625" defaultRowHeight="15"/>
  <cols>
    <col min="1" max="1" width="3.8515625" style="0" customWidth="1"/>
    <col min="2" max="2" width="37.28125" style="1" customWidth="1"/>
    <col min="3" max="7" width="5.7109375" style="1" customWidth="1"/>
    <col min="8" max="9" width="10.7109375" style="0" customWidth="1"/>
    <col min="10" max="10" width="10.57421875" style="0" customWidth="1"/>
    <col min="11" max="11" width="8.7109375" style="0" customWidth="1"/>
    <col min="12" max="12" width="30.8515625" style="0" customWidth="1"/>
    <col min="13" max="13" width="10.7109375" style="0" customWidth="1"/>
  </cols>
  <sheetData>
    <row r="1" spans="1:13" ht="19.5" customHeight="1">
      <c r="A1" s="167"/>
      <c r="B1" s="168"/>
      <c r="C1" s="168"/>
      <c r="D1" s="168"/>
      <c r="E1" s="168"/>
      <c r="F1" s="259" t="str">
        <f>'[1]ANNEXURE-I'!A3</f>
        <v>NUMBER STATEMENT :</v>
      </c>
      <c r="G1" s="259"/>
      <c r="H1" s="259"/>
      <c r="I1" s="259"/>
      <c r="J1" s="165">
        <f>'ANNEXURE-I'!N2</f>
        <v>2025</v>
      </c>
      <c r="K1" s="166" t="str">
        <f>'ANNEXURE-I'!O2</f>
        <v>- 2026</v>
      </c>
      <c r="L1" s="168"/>
      <c r="M1" s="168"/>
    </row>
    <row r="2" spans="1:13" ht="19.5" customHeight="1">
      <c r="A2" s="257" t="s">
        <v>231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9.5" customHeight="1">
      <c r="A3" s="256" t="s">
        <v>0</v>
      </c>
      <c r="B3" s="256"/>
      <c r="C3" s="162">
        <v>43</v>
      </c>
      <c r="D3" s="258" t="str">
        <f>'ANNEXURE-I'!G3</f>
        <v>41010291 /  SCHOOL EDUCATION</v>
      </c>
      <c r="E3" s="258"/>
      <c r="F3" s="258"/>
      <c r="G3" s="258"/>
      <c r="H3" s="258"/>
      <c r="I3" s="258"/>
      <c r="J3" s="258"/>
      <c r="K3" s="258"/>
      <c r="L3" s="258"/>
      <c r="M3" s="258"/>
    </row>
    <row r="4" spans="1:13" ht="19.5" customHeight="1">
      <c r="A4" s="256" t="s">
        <v>1</v>
      </c>
      <c r="B4" s="256"/>
      <c r="C4" s="178" t="s">
        <v>157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3" ht="36.75" customHeight="1">
      <c r="A5" s="251" t="str">
        <f>'ANNEXURE-I'!A5</f>
        <v>IFHRMS CODE / SUB-ORDINATE OFFICE NAME &amp; PLACE</v>
      </c>
      <c r="B5" s="251"/>
      <c r="C5" s="251"/>
      <c r="D5" s="252">
        <f>'ANNEXURE-I'!G5</f>
        <v>0</v>
      </c>
      <c r="E5" s="252"/>
      <c r="F5" s="252"/>
      <c r="G5" s="252"/>
      <c r="H5" s="252"/>
      <c r="I5" s="252"/>
      <c r="J5" s="252"/>
      <c r="K5" s="252"/>
      <c r="L5" s="252"/>
      <c r="M5" s="252"/>
    </row>
    <row r="6" spans="1:13" ht="19.5" customHeight="1">
      <c r="A6" s="252" t="str">
        <f>'ANNEXURE-I'!A6</f>
        <v>HEAD OF ACCOUNT</v>
      </c>
      <c r="B6" s="252"/>
      <c r="C6" s="252"/>
      <c r="D6" s="256" t="str">
        <f>'ANNEXURE-II'!G8</f>
        <v>2202-02-109 AA</v>
      </c>
      <c r="E6" s="256"/>
      <c r="F6" s="256"/>
      <c r="G6" s="256"/>
      <c r="H6" s="256"/>
      <c r="I6" s="256"/>
      <c r="J6" s="256"/>
      <c r="K6" s="256"/>
      <c r="L6" s="256"/>
      <c r="M6" s="256"/>
    </row>
    <row r="7" spans="1:13" ht="31.5" customHeight="1">
      <c r="A7" s="196" t="s">
        <v>76</v>
      </c>
      <c r="B7" s="196" t="s">
        <v>105</v>
      </c>
      <c r="C7" s="253" t="s">
        <v>252</v>
      </c>
      <c r="D7" s="254"/>
      <c r="E7" s="254"/>
      <c r="F7" s="254"/>
      <c r="G7" s="254"/>
      <c r="H7" s="196" t="str">
        <f>"No of Post During  "&amp;'ANNEXURE-I'!N2-2&amp;"-"&amp;'ANNEXURE-I'!N2-1</f>
        <v>No of Post During  2023-2024</v>
      </c>
      <c r="I7" s="196" t="str">
        <f>"No of Post During  "&amp;'ANNEXURE-I'!N2-1&amp;"-"&amp;'ANNEXURE-I'!N2</f>
        <v>No of Post During  2024-2025</v>
      </c>
      <c r="J7" s="196" t="s">
        <v>282</v>
      </c>
      <c r="K7" s="196" t="s">
        <v>283</v>
      </c>
      <c r="L7" s="196" t="s">
        <v>228</v>
      </c>
      <c r="M7" s="255" t="s">
        <v>227</v>
      </c>
    </row>
    <row r="8" spans="1:13" ht="50.25">
      <c r="A8" s="196"/>
      <c r="B8" s="196"/>
      <c r="C8" s="134" t="str">
        <f>('ANNEXURE-I'!N2-1)&amp;"-"&amp;('ANNEXURE-I'!N2)</f>
        <v>2024-2025</v>
      </c>
      <c r="D8" s="134" t="str">
        <f>('ANNEXURE-I'!N2)&amp;"-"&amp;('ANNEXURE-I'!N2+1)</f>
        <v>2025-2026</v>
      </c>
      <c r="E8" s="134" t="str">
        <f>('ANNEXURE-I'!N2+1)&amp;"-"&amp;('ANNEXURE-I'!N2+2)</f>
        <v>2026-2027</v>
      </c>
      <c r="F8" s="134" t="str">
        <f>('ANNEXURE-I'!N2+2)&amp;"-"&amp;('ANNEXURE-I'!N2+3)</f>
        <v>2027-2028</v>
      </c>
      <c r="G8" s="134" t="str">
        <f>('ANNEXURE-I'!N2+3)&amp;"-"&amp;('ANNEXURE-I'!N2+4)</f>
        <v>2028-2029</v>
      </c>
      <c r="H8" s="196"/>
      <c r="I8" s="196"/>
      <c r="J8" s="196"/>
      <c r="K8" s="196"/>
      <c r="L8" s="196"/>
      <c r="M8" s="255"/>
    </row>
    <row r="9" spans="1:13" ht="15">
      <c r="A9" s="161">
        <v>1</v>
      </c>
      <c r="B9" s="161">
        <v>2</v>
      </c>
      <c r="C9" s="161">
        <v>3</v>
      </c>
      <c r="D9" s="161">
        <v>4</v>
      </c>
      <c r="E9" s="161">
        <v>5</v>
      </c>
      <c r="F9" s="161">
        <v>6</v>
      </c>
      <c r="G9" s="161">
        <v>7</v>
      </c>
      <c r="H9" s="161">
        <v>8</v>
      </c>
      <c r="I9" s="161">
        <v>9</v>
      </c>
      <c r="J9" s="161">
        <v>10</v>
      </c>
      <c r="K9" s="161">
        <v>11</v>
      </c>
      <c r="L9" s="161">
        <v>12</v>
      </c>
      <c r="M9" s="161">
        <v>13</v>
      </c>
    </row>
    <row r="10" spans="1:13" ht="21" customHeight="1">
      <c r="A10" s="45">
        <v>1</v>
      </c>
      <c r="B10" s="74" t="str">
        <f>'ANNEXURE-I'!B11</f>
        <v>HEADMASTER HIGHER SECONDARY SCHOOL</v>
      </c>
      <c r="C10" s="135"/>
      <c r="D10" s="135"/>
      <c r="E10" s="135"/>
      <c r="F10" s="135"/>
      <c r="G10" s="135"/>
      <c r="H10" s="136"/>
      <c r="I10" s="137">
        <f>'ANNEXURE-I'!K11</f>
        <v>0</v>
      </c>
      <c r="J10" s="138">
        <f>IF(H10&gt;I10,H10-I10,0)</f>
        <v>0</v>
      </c>
      <c r="K10" s="138">
        <f>IF(I10&gt;H10,I10-H10,0)</f>
        <v>0</v>
      </c>
      <c r="L10" s="73"/>
      <c r="M10" s="140"/>
    </row>
    <row r="11" spans="1:13" ht="21" customHeight="1">
      <c r="A11" s="45">
        <v>2</v>
      </c>
      <c r="B11" s="74" t="str">
        <f>'ANNEXURE-I'!B12</f>
        <v>HEADMASTER HIGH SCHOOL</v>
      </c>
      <c r="C11" s="135"/>
      <c r="D11" s="135"/>
      <c r="E11" s="135"/>
      <c r="F11" s="135"/>
      <c r="G11" s="135"/>
      <c r="H11" s="136"/>
      <c r="I11" s="137">
        <f>'ANNEXURE-I'!K12</f>
        <v>0</v>
      </c>
      <c r="J11" s="138">
        <f aca="true" t="shared" si="0" ref="J11:J39">IF(H11&gt;I11,H11-I11,0)</f>
        <v>0</v>
      </c>
      <c r="K11" s="138">
        <f aca="true" t="shared" si="1" ref="K11:K39">IF(I11&gt;H11,I11-H11,0)</f>
        <v>0</v>
      </c>
      <c r="L11" s="73"/>
      <c r="M11" s="140"/>
    </row>
    <row r="12" spans="1:13" ht="21" customHeight="1">
      <c r="A12" s="45">
        <v>3</v>
      </c>
      <c r="B12" s="74" t="str">
        <f>'ANNEXURE-I'!B13</f>
        <v>POST GRADUATE ASSISTANT</v>
      </c>
      <c r="C12" s="135"/>
      <c r="D12" s="135"/>
      <c r="E12" s="135"/>
      <c r="F12" s="135"/>
      <c r="G12" s="135"/>
      <c r="H12" s="136"/>
      <c r="I12" s="137">
        <f>'ANNEXURE-I'!K13</f>
        <v>0</v>
      </c>
      <c r="J12" s="138">
        <f t="shared" si="0"/>
        <v>0</v>
      </c>
      <c r="K12" s="138">
        <f t="shared" si="1"/>
        <v>0</v>
      </c>
      <c r="L12" s="73"/>
      <c r="M12" s="140"/>
    </row>
    <row r="13" spans="1:13" ht="21" customHeight="1">
      <c r="A13" s="45">
        <v>4</v>
      </c>
      <c r="B13" s="74" t="str">
        <f>'ANNEXURE-I'!B14</f>
        <v>PHYSICAL DIRECTOR GRADE.I</v>
      </c>
      <c r="C13" s="135"/>
      <c r="D13" s="135"/>
      <c r="E13" s="135"/>
      <c r="F13" s="135"/>
      <c r="G13" s="135"/>
      <c r="H13" s="136"/>
      <c r="I13" s="137">
        <f>'ANNEXURE-I'!K14</f>
        <v>0</v>
      </c>
      <c r="J13" s="138">
        <f t="shared" si="0"/>
        <v>0</v>
      </c>
      <c r="K13" s="138">
        <f t="shared" si="1"/>
        <v>0</v>
      </c>
      <c r="L13" s="73"/>
      <c r="M13" s="140"/>
    </row>
    <row r="14" spans="1:13" ht="21" customHeight="1">
      <c r="A14" s="45">
        <v>5</v>
      </c>
      <c r="B14" s="74" t="str">
        <f>'ANNEXURE-I'!B15</f>
        <v>DISTRICT ENVIRONMENTAL  CO-ORDINATOR</v>
      </c>
      <c r="C14" s="135"/>
      <c r="D14" s="135"/>
      <c r="E14" s="135"/>
      <c r="F14" s="135"/>
      <c r="G14" s="135"/>
      <c r="H14" s="136"/>
      <c r="I14" s="137">
        <f>'ANNEXURE-I'!K15</f>
        <v>0</v>
      </c>
      <c r="J14" s="138">
        <f t="shared" si="0"/>
        <v>0</v>
      </c>
      <c r="K14" s="138">
        <f t="shared" si="1"/>
        <v>0</v>
      </c>
      <c r="L14" s="73"/>
      <c r="M14" s="140"/>
    </row>
    <row r="15" spans="1:13" ht="21" customHeight="1">
      <c r="A15" s="45">
        <v>6</v>
      </c>
      <c r="B15" s="74" t="str">
        <f>'ANNEXURE-I'!B16</f>
        <v>COMPUTER INSTRUCTOR GRADE.I</v>
      </c>
      <c r="C15" s="135"/>
      <c r="D15" s="135"/>
      <c r="E15" s="135"/>
      <c r="F15" s="135"/>
      <c r="G15" s="135"/>
      <c r="H15" s="136"/>
      <c r="I15" s="137">
        <f>'ANNEXURE-I'!K16</f>
        <v>0</v>
      </c>
      <c r="J15" s="138">
        <f>IF(H15&gt;I15,H15-I15,0)</f>
        <v>0</v>
      </c>
      <c r="K15" s="138">
        <f>IF(I15&gt;H15,I15-H15,0)</f>
        <v>0</v>
      </c>
      <c r="L15" s="73"/>
      <c r="M15" s="140"/>
    </row>
    <row r="16" spans="1:13" ht="21" customHeight="1">
      <c r="A16" s="45">
        <v>7</v>
      </c>
      <c r="B16" s="74" t="str">
        <f>'ANNEXURE-I'!B17</f>
        <v>BACHELOR OF TEACHING ASSISTANT</v>
      </c>
      <c r="C16" s="135"/>
      <c r="D16" s="135"/>
      <c r="E16" s="135"/>
      <c r="F16" s="135"/>
      <c r="G16" s="135"/>
      <c r="H16" s="136"/>
      <c r="I16" s="137">
        <f>'ANNEXURE-I'!K17</f>
        <v>0</v>
      </c>
      <c r="J16" s="138">
        <f t="shared" si="0"/>
        <v>0</v>
      </c>
      <c r="K16" s="138">
        <f t="shared" si="1"/>
        <v>0</v>
      </c>
      <c r="L16" s="73"/>
      <c r="M16" s="140"/>
    </row>
    <row r="17" spans="1:13" ht="21" customHeight="1">
      <c r="A17" s="45">
        <v>8</v>
      </c>
      <c r="B17" s="74" t="str">
        <f>'ANNEXURE-I'!B18</f>
        <v>BACHELOR OF TEACHING TAMIL PANDIT</v>
      </c>
      <c r="C17" s="135"/>
      <c r="D17" s="135"/>
      <c r="E17" s="135"/>
      <c r="F17" s="135"/>
      <c r="G17" s="135"/>
      <c r="H17" s="136"/>
      <c r="I17" s="137">
        <f>'ANNEXURE-I'!K18</f>
        <v>0</v>
      </c>
      <c r="J17" s="138">
        <f t="shared" si="0"/>
        <v>0</v>
      </c>
      <c r="K17" s="138">
        <f t="shared" si="1"/>
        <v>0</v>
      </c>
      <c r="L17" s="73"/>
      <c r="M17" s="140"/>
    </row>
    <row r="18" spans="1:13" ht="21" customHeight="1">
      <c r="A18" s="45">
        <v>9</v>
      </c>
      <c r="B18" s="74" t="str">
        <f>'ANNEXURE-I'!B19</f>
        <v>MALAYALAM PANDIT</v>
      </c>
      <c r="C18" s="135"/>
      <c r="D18" s="135"/>
      <c r="E18" s="135"/>
      <c r="F18" s="135"/>
      <c r="G18" s="135"/>
      <c r="H18" s="136"/>
      <c r="I18" s="137">
        <f>'ANNEXURE-I'!K19</f>
        <v>0</v>
      </c>
      <c r="J18" s="138">
        <f t="shared" si="0"/>
        <v>0</v>
      </c>
      <c r="K18" s="138">
        <f t="shared" si="1"/>
        <v>0</v>
      </c>
      <c r="L18" s="73"/>
      <c r="M18" s="140"/>
    </row>
    <row r="19" spans="1:13" ht="21" customHeight="1">
      <c r="A19" s="45">
        <v>10</v>
      </c>
      <c r="B19" s="74" t="str">
        <f>'ANNEXURE-I'!B20</f>
        <v>SANSKRIT PANDIT</v>
      </c>
      <c r="C19" s="135"/>
      <c r="D19" s="135"/>
      <c r="E19" s="135"/>
      <c r="F19" s="135"/>
      <c r="G19" s="135"/>
      <c r="H19" s="136"/>
      <c r="I19" s="137">
        <f>'ANNEXURE-I'!K20</f>
        <v>0</v>
      </c>
      <c r="J19" s="138">
        <f t="shared" si="0"/>
        <v>0</v>
      </c>
      <c r="K19" s="138">
        <f t="shared" si="1"/>
        <v>0</v>
      </c>
      <c r="L19" s="73"/>
      <c r="M19" s="140"/>
    </row>
    <row r="20" spans="1:13" ht="21" customHeight="1">
      <c r="A20" s="45">
        <v>11</v>
      </c>
      <c r="B20" s="74" t="str">
        <f>'ANNEXURE-I'!B21</f>
        <v>URDU PANDIT</v>
      </c>
      <c r="C20" s="135"/>
      <c r="D20" s="135"/>
      <c r="E20" s="135"/>
      <c r="F20" s="135"/>
      <c r="G20" s="135"/>
      <c r="H20" s="136"/>
      <c r="I20" s="137">
        <f>'ANNEXURE-I'!K21</f>
        <v>0</v>
      </c>
      <c r="J20" s="138">
        <f t="shared" si="0"/>
        <v>0</v>
      </c>
      <c r="K20" s="138">
        <f t="shared" si="1"/>
        <v>0</v>
      </c>
      <c r="L20" s="73"/>
      <c r="M20" s="140"/>
    </row>
    <row r="21" spans="1:13" ht="21" customHeight="1">
      <c r="A21" s="45">
        <v>12</v>
      </c>
      <c r="B21" s="74" t="str">
        <f>'ANNEXURE-I'!B22</f>
        <v>KANNADA PANDIT</v>
      </c>
      <c r="C21" s="135"/>
      <c r="D21" s="135"/>
      <c r="E21" s="135"/>
      <c r="F21" s="135"/>
      <c r="G21" s="135"/>
      <c r="H21" s="136"/>
      <c r="I21" s="137">
        <f>'ANNEXURE-I'!K22</f>
        <v>0</v>
      </c>
      <c r="J21" s="138">
        <f t="shared" si="0"/>
        <v>0</v>
      </c>
      <c r="K21" s="138">
        <f t="shared" si="1"/>
        <v>0</v>
      </c>
      <c r="L21" s="73"/>
      <c r="M21" s="140"/>
    </row>
    <row r="22" spans="1:13" ht="21" customHeight="1">
      <c r="A22" s="45">
        <v>13</v>
      </c>
      <c r="B22" s="74" t="str">
        <f>'ANNEXURE-I'!B23</f>
        <v>TELUGU PANDIT</v>
      </c>
      <c r="C22" s="135"/>
      <c r="D22" s="135"/>
      <c r="E22" s="135"/>
      <c r="F22" s="135"/>
      <c r="G22" s="135"/>
      <c r="H22" s="136"/>
      <c r="I22" s="137">
        <f>'ANNEXURE-I'!K23</f>
        <v>0</v>
      </c>
      <c r="J22" s="138">
        <f t="shared" si="0"/>
        <v>0</v>
      </c>
      <c r="K22" s="138">
        <f t="shared" si="1"/>
        <v>0</v>
      </c>
      <c r="L22" s="73"/>
      <c r="M22" s="140"/>
    </row>
    <row r="23" spans="1:13" ht="21" customHeight="1">
      <c r="A23" s="45">
        <v>14</v>
      </c>
      <c r="B23" s="154" t="str">
        <f>'ANNEXURE-I'!B24</f>
        <v>ENGINEERING INSTRUCTOR GRADE.II</v>
      </c>
      <c r="C23" s="135"/>
      <c r="D23" s="135"/>
      <c r="E23" s="135"/>
      <c r="F23" s="135"/>
      <c r="G23" s="135"/>
      <c r="H23" s="136"/>
      <c r="I23" s="137">
        <f>'ANNEXURE-I'!K24</f>
        <v>0</v>
      </c>
      <c r="J23" s="138">
        <f t="shared" si="0"/>
        <v>0</v>
      </c>
      <c r="K23" s="138">
        <f t="shared" si="1"/>
        <v>0</v>
      </c>
      <c r="L23" s="73"/>
      <c r="M23" s="140"/>
    </row>
    <row r="24" spans="1:13" ht="21" customHeight="1">
      <c r="A24" s="45">
        <v>14</v>
      </c>
      <c r="B24" s="74" t="str">
        <f>'ANNEXURE-I'!B25</f>
        <v>VOCTIONAL INSTRUCTOR GRADE.I</v>
      </c>
      <c r="C24" s="135"/>
      <c r="D24" s="135"/>
      <c r="E24" s="135"/>
      <c r="F24" s="135"/>
      <c r="G24" s="135"/>
      <c r="H24" s="136"/>
      <c r="I24" s="137">
        <f>'ANNEXURE-I'!K25</f>
        <v>0</v>
      </c>
      <c r="J24" s="138">
        <f t="shared" si="0"/>
        <v>0</v>
      </c>
      <c r="K24" s="138">
        <f t="shared" si="1"/>
        <v>0</v>
      </c>
      <c r="L24" s="73"/>
      <c r="M24" s="140"/>
    </row>
    <row r="25" spans="1:13" ht="21" customHeight="1">
      <c r="A25" s="45">
        <v>15</v>
      </c>
      <c r="B25" s="74" t="str">
        <f>'ANNEXURE-I'!B26</f>
        <v>COMPUTER INSTRUCTOR GRADE.II</v>
      </c>
      <c r="C25" s="135"/>
      <c r="D25" s="135"/>
      <c r="E25" s="135"/>
      <c r="F25" s="135"/>
      <c r="G25" s="135"/>
      <c r="H25" s="136"/>
      <c r="I25" s="137">
        <f>'ANNEXURE-I'!K26</f>
        <v>0</v>
      </c>
      <c r="J25" s="138">
        <f t="shared" si="0"/>
        <v>0</v>
      </c>
      <c r="K25" s="138">
        <f t="shared" si="1"/>
        <v>0</v>
      </c>
      <c r="L25" s="73"/>
      <c r="M25" s="140"/>
    </row>
    <row r="26" spans="1:13" ht="21" customHeight="1">
      <c r="A26" s="45">
        <v>16</v>
      </c>
      <c r="B26" s="74" t="str">
        <f>'ANNEXURE-I'!B27</f>
        <v>PHYSICAL DIRECTOR GRADE.II</v>
      </c>
      <c r="C26" s="135"/>
      <c r="D26" s="135"/>
      <c r="E26" s="135"/>
      <c r="F26" s="135"/>
      <c r="G26" s="135"/>
      <c r="H26" s="136"/>
      <c r="I26" s="137">
        <f>'ANNEXURE-I'!K27</f>
        <v>0</v>
      </c>
      <c r="J26" s="138">
        <f t="shared" si="0"/>
        <v>0</v>
      </c>
      <c r="K26" s="138">
        <f t="shared" si="1"/>
        <v>0</v>
      </c>
      <c r="L26" s="73"/>
      <c r="M26" s="140"/>
    </row>
    <row r="27" spans="1:13" ht="21" customHeight="1">
      <c r="A27" s="45">
        <v>17</v>
      </c>
      <c r="B27" s="74" t="str">
        <f>'ANNEXURE-I'!B28</f>
        <v>SECONDARY  GRADE ASSISTANT</v>
      </c>
      <c r="C27" s="135"/>
      <c r="D27" s="135"/>
      <c r="E27" s="135"/>
      <c r="F27" s="135"/>
      <c r="G27" s="135"/>
      <c r="H27" s="136"/>
      <c r="I27" s="137">
        <f>'ANNEXURE-I'!K28</f>
        <v>0</v>
      </c>
      <c r="J27" s="138">
        <f t="shared" si="0"/>
        <v>0</v>
      </c>
      <c r="K27" s="138">
        <f t="shared" si="1"/>
        <v>0</v>
      </c>
      <c r="L27" s="73"/>
      <c r="M27" s="140"/>
    </row>
    <row r="28" spans="1:13" ht="21" customHeight="1">
      <c r="A28" s="45">
        <v>18</v>
      </c>
      <c r="B28" s="74" t="str">
        <f>'ANNEXURE-I'!B29</f>
        <v>PHYSICAL EDUCATION TEACHER</v>
      </c>
      <c r="C28" s="135"/>
      <c r="D28" s="135"/>
      <c r="E28" s="135"/>
      <c r="F28" s="135"/>
      <c r="G28" s="135"/>
      <c r="H28" s="136"/>
      <c r="I28" s="137">
        <f>'ANNEXURE-I'!K29</f>
        <v>0</v>
      </c>
      <c r="J28" s="138">
        <f t="shared" si="0"/>
        <v>0</v>
      </c>
      <c r="K28" s="138">
        <f t="shared" si="1"/>
        <v>0</v>
      </c>
      <c r="L28" s="73"/>
      <c r="M28" s="140"/>
    </row>
    <row r="29" spans="1:13" ht="21" customHeight="1">
      <c r="A29" s="45">
        <v>19</v>
      </c>
      <c r="B29" s="74" t="str">
        <f>'ANNEXURE-I'!B30</f>
        <v>SPECIAL TEACHER (DRAWING )</v>
      </c>
      <c r="C29" s="135"/>
      <c r="D29" s="135"/>
      <c r="E29" s="135"/>
      <c r="F29" s="135"/>
      <c r="G29" s="135"/>
      <c r="H29" s="136"/>
      <c r="I29" s="137">
        <f>'ANNEXURE-I'!K30</f>
        <v>0</v>
      </c>
      <c r="J29" s="138">
        <f t="shared" si="0"/>
        <v>0</v>
      </c>
      <c r="K29" s="138">
        <f t="shared" si="1"/>
        <v>0</v>
      </c>
      <c r="L29" s="73"/>
      <c r="M29" s="140"/>
    </row>
    <row r="30" spans="1:13" ht="21" customHeight="1">
      <c r="A30" s="45">
        <v>20</v>
      </c>
      <c r="B30" s="74" t="str">
        <f>'ANNEXURE-I'!B31</f>
        <v>SPECIAL TEACHER (MUSIC )</v>
      </c>
      <c r="C30" s="135"/>
      <c r="D30" s="135"/>
      <c r="E30" s="135"/>
      <c r="F30" s="135"/>
      <c r="G30" s="135"/>
      <c r="H30" s="136"/>
      <c r="I30" s="137">
        <f>'ANNEXURE-I'!K31</f>
        <v>0</v>
      </c>
      <c r="J30" s="138">
        <f t="shared" si="0"/>
        <v>0</v>
      </c>
      <c r="K30" s="138">
        <f t="shared" si="1"/>
        <v>0</v>
      </c>
      <c r="L30" s="73"/>
      <c r="M30" s="140"/>
    </row>
    <row r="31" spans="1:13" ht="21" customHeight="1">
      <c r="A31" s="45">
        <v>21</v>
      </c>
      <c r="B31" s="74" t="str">
        <f>'ANNEXURE-I'!B32</f>
        <v>SPECIAL TEACHER (SEWING)</v>
      </c>
      <c r="C31" s="135"/>
      <c r="D31" s="135"/>
      <c r="E31" s="135"/>
      <c r="F31" s="135"/>
      <c r="G31" s="135"/>
      <c r="H31" s="136"/>
      <c r="I31" s="137">
        <f>'ANNEXURE-I'!K32</f>
        <v>0</v>
      </c>
      <c r="J31" s="138">
        <f t="shared" si="0"/>
        <v>0</v>
      </c>
      <c r="K31" s="138">
        <f t="shared" si="1"/>
        <v>0</v>
      </c>
      <c r="L31" s="73"/>
      <c r="M31" s="140"/>
    </row>
    <row r="32" spans="1:13" ht="21" customHeight="1">
      <c r="A32" s="45">
        <v>22</v>
      </c>
      <c r="B32" s="74" t="str">
        <f>'ANNEXURE-I'!B33</f>
        <v>ASSISTANT</v>
      </c>
      <c r="C32" s="135"/>
      <c r="D32" s="135"/>
      <c r="E32" s="135"/>
      <c r="F32" s="135"/>
      <c r="G32" s="135"/>
      <c r="H32" s="136"/>
      <c r="I32" s="137">
        <f>'ANNEXURE-I'!K33</f>
        <v>0</v>
      </c>
      <c r="J32" s="138">
        <f t="shared" si="0"/>
        <v>0</v>
      </c>
      <c r="K32" s="138">
        <f t="shared" si="1"/>
        <v>0</v>
      </c>
      <c r="L32" s="73"/>
      <c r="M32" s="140"/>
    </row>
    <row r="33" spans="1:13" ht="21" customHeight="1">
      <c r="A33" s="45">
        <v>23</v>
      </c>
      <c r="B33" s="74" t="str">
        <f>'ANNEXURE-I'!B34</f>
        <v>JUNIOR ASSISTANT</v>
      </c>
      <c r="C33" s="135"/>
      <c r="D33" s="135"/>
      <c r="E33" s="135"/>
      <c r="F33" s="135"/>
      <c r="G33" s="135"/>
      <c r="H33" s="136"/>
      <c r="I33" s="137">
        <f>'ANNEXURE-I'!K34</f>
        <v>0</v>
      </c>
      <c r="J33" s="138">
        <f t="shared" si="0"/>
        <v>0</v>
      </c>
      <c r="K33" s="138">
        <f t="shared" si="1"/>
        <v>0</v>
      </c>
      <c r="L33" s="73"/>
      <c r="M33" s="140"/>
    </row>
    <row r="34" spans="1:13" ht="21" customHeight="1">
      <c r="A34" s="45">
        <v>24</v>
      </c>
      <c r="B34" s="74" t="str">
        <f>'ANNEXURE-I'!B35</f>
        <v>LAB ASSISTANT</v>
      </c>
      <c r="C34" s="135"/>
      <c r="D34" s="135"/>
      <c r="E34" s="135"/>
      <c r="F34" s="135"/>
      <c r="G34" s="135"/>
      <c r="H34" s="136"/>
      <c r="I34" s="137">
        <f>'ANNEXURE-I'!K35</f>
        <v>0</v>
      </c>
      <c r="J34" s="138">
        <f t="shared" si="0"/>
        <v>0</v>
      </c>
      <c r="K34" s="138">
        <f t="shared" si="1"/>
        <v>0</v>
      </c>
      <c r="L34" s="73"/>
      <c r="M34" s="140"/>
    </row>
    <row r="35" spans="1:13" ht="21" customHeight="1">
      <c r="A35" s="45">
        <v>25</v>
      </c>
      <c r="B35" s="74" t="str">
        <f>'ANNEXURE-I'!B36</f>
        <v>RECORD ASSISTANT</v>
      </c>
      <c r="C35" s="135"/>
      <c r="D35" s="135"/>
      <c r="E35" s="135"/>
      <c r="F35" s="135"/>
      <c r="G35" s="135"/>
      <c r="H35" s="136"/>
      <c r="I35" s="137">
        <f>'ANNEXURE-I'!K36</f>
        <v>0</v>
      </c>
      <c r="J35" s="138">
        <f t="shared" si="0"/>
        <v>0</v>
      </c>
      <c r="K35" s="138">
        <f t="shared" si="1"/>
        <v>0</v>
      </c>
      <c r="L35" s="73"/>
      <c r="M35" s="140"/>
    </row>
    <row r="36" spans="1:13" ht="21" customHeight="1">
      <c r="A36" s="45">
        <v>26</v>
      </c>
      <c r="B36" s="74" t="str">
        <f>'ANNEXURE-I'!B37</f>
        <v>RECORD CLERK</v>
      </c>
      <c r="C36" s="135"/>
      <c r="D36" s="135"/>
      <c r="E36" s="135"/>
      <c r="F36" s="135"/>
      <c r="G36" s="135"/>
      <c r="H36" s="136"/>
      <c r="I36" s="137">
        <f>'ANNEXURE-I'!K37</f>
        <v>0</v>
      </c>
      <c r="J36" s="138">
        <f t="shared" si="0"/>
        <v>0</v>
      </c>
      <c r="K36" s="138">
        <f t="shared" si="1"/>
        <v>0</v>
      </c>
      <c r="L36" s="73"/>
      <c r="M36" s="140"/>
    </row>
    <row r="37" spans="1:13" ht="21" customHeight="1">
      <c r="A37" s="45">
        <v>27</v>
      </c>
      <c r="B37" s="74" t="str">
        <f>'ANNEXURE-I'!B38</f>
        <v>OFFICE ASSISTANT</v>
      </c>
      <c r="C37" s="135"/>
      <c r="D37" s="135"/>
      <c r="E37" s="135"/>
      <c r="F37" s="135"/>
      <c r="G37" s="135"/>
      <c r="H37" s="136"/>
      <c r="I37" s="137">
        <f>'ANNEXURE-I'!K38</f>
        <v>0</v>
      </c>
      <c r="J37" s="138">
        <f t="shared" si="0"/>
        <v>0</v>
      </c>
      <c r="K37" s="138">
        <f t="shared" si="1"/>
        <v>0</v>
      </c>
      <c r="L37" s="73"/>
      <c r="M37" s="140"/>
    </row>
    <row r="38" spans="1:13" ht="21" customHeight="1">
      <c r="A38" s="45">
        <v>28</v>
      </c>
      <c r="B38" s="74" t="str">
        <f>'ANNEXURE-I'!B39</f>
        <v>WATCHMAN</v>
      </c>
      <c r="C38" s="135"/>
      <c r="D38" s="135"/>
      <c r="E38" s="135"/>
      <c r="F38" s="135"/>
      <c r="G38" s="135"/>
      <c r="H38" s="136"/>
      <c r="I38" s="137">
        <f>'ANNEXURE-I'!K39</f>
        <v>0</v>
      </c>
      <c r="J38" s="138">
        <f t="shared" si="0"/>
        <v>0</v>
      </c>
      <c r="K38" s="138">
        <f t="shared" si="1"/>
        <v>0</v>
      </c>
      <c r="L38" s="73"/>
      <c r="M38" s="140"/>
    </row>
    <row r="39" spans="1:13" ht="21" customHeight="1">
      <c r="A39" s="45">
        <v>29</v>
      </c>
      <c r="B39" s="74" t="str">
        <f>'ANNEXURE-I'!B40</f>
        <v>SCAVENGER</v>
      </c>
      <c r="C39" s="135"/>
      <c r="D39" s="135"/>
      <c r="E39" s="135"/>
      <c r="F39" s="135"/>
      <c r="G39" s="135"/>
      <c r="H39" s="136"/>
      <c r="I39" s="137">
        <f>'ANNEXURE-I'!K40</f>
        <v>0</v>
      </c>
      <c r="J39" s="138">
        <f t="shared" si="0"/>
        <v>0</v>
      </c>
      <c r="K39" s="138">
        <f t="shared" si="1"/>
        <v>0</v>
      </c>
      <c r="L39" s="73"/>
      <c r="M39" s="140"/>
    </row>
    <row r="40" spans="1:13" ht="12.75" customHeight="1">
      <c r="A40" s="179"/>
      <c r="B40" s="180"/>
      <c r="C40" s="181"/>
      <c r="D40" s="182"/>
      <c r="E40" s="181"/>
      <c r="F40" s="182"/>
      <c r="G40" s="181"/>
      <c r="H40" s="183"/>
      <c r="I40" s="184"/>
      <c r="J40" s="183"/>
      <c r="K40" s="183"/>
      <c r="L40" s="185"/>
      <c r="M40" s="186"/>
    </row>
    <row r="41" spans="1:13" ht="21" customHeight="1">
      <c r="A41" s="45">
        <v>30</v>
      </c>
      <c r="B41" s="74" t="str">
        <f>'ANNEXURE-I'!B42</f>
        <v>SUPERINTENDENT</v>
      </c>
      <c r="C41" s="187"/>
      <c r="D41" s="187"/>
      <c r="E41" s="187"/>
      <c r="F41" s="187"/>
      <c r="G41" s="187"/>
      <c r="H41" s="136"/>
      <c r="I41" s="137">
        <f>'ANNEXURE-I'!K42</f>
        <v>0</v>
      </c>
      <c r="J41" s="138">
        <f>IF(H41&gt;I41,H41-I41,0)</f>
        <v>0</v>
      </c>
      <c r="K41" s="138">
        <f>IF(I41&gt;H41,I41-H41,0)</f>
        <v>0</v>
      </c>
      <c r="L41" s="62"/>
      <c r="M41" s="140"/>
    </row>
    <row r="42" spans="1:13" ht="21" customHeight="1">
      <c r="A42" s="45">
        <v>31</v>
      </c>
      <c r="B42" s="74" t="str">
        <f>'ANNEXURE-I'!B43</f>
        <v>ENGINEERING INSTRUCTOR GRADE.I</v>
      </c>
      <c r="C42" s="187"/>
      <c r="D42" s="187"/>
      <c r="E42" s="187"/>
      <c r="F42" s="187"/>
      <c r="G42" s="187"/>
      <c r="H42" s="136"/>
      <c r="I42" s="137">
        <f>'ANNEXURE-I'!K43</f>
        <v>0</v>
      </c>
      <c r="J42" s="138">
        <f aca="true" t="shared" si="2" ref="J42:J90">IF(H42&gt;I42,H42-I42,0)</f>
        <v>0</v>
      </c>
      <c r="K42" s="138">
        <f aca="true" t="shared" si="3" ref="K42:K90">IF(I42&gt;H42,I42-H42,0)</f>
        <v>0</v>
      </c>
      <c r="L42" s="62"/>
      <c r="M42" s="140"/>
    </row>
    <row r="43" spans="1:13" ht="21" customHeight="1">
      <c r="A43" s="45">
        <v>32</v>
      </c>
      <c r="B43" s="74" t="str">
        <f>'ANNEXURE-I'!B44</f>
        <v>SPECIAL TEACHER (CRAFT)</v>
      </c>
      <c r="C43" s="187"/>
      <c r="D43" s="187"/>
      <c r="E43" s="187"/>
      <c r="F43" s="187"/>
      <c r="G43" s="187"/>
      <c r="H43" s="136"/>
      <c r="I43" s="137">
        <f>'ANNEXURE-I'!K44</f>
        <v>0</v>
      </c>
      <c r="J43" s="138">
        <f t="shared" si="2"/>
        <v>0</v>
      </c>
      <c r="K43" s="138">
        <f t="shared" si="3"/>
        <v>0</v>
      </c>
      <c r="L43" s="62"/>
      <c r="M43" s="140"/>
    </row>
    <row r="44" spans="1:13" ht="21" customHeight="1">
      <c r="A44" s="45">
        <v>33</v>
      </c>
      <c r="B44" s="74" t="str">
        <f>'ANNEXURE-I'!B45</f>
        <v>WEAVING INSTRUCTOR</v>
      </c>
      <c r="C44" s="187"/>
      <c r="D44" s="187"/>
      <c r="E44" s="187"/>
      <c r="F44" s="187"/>
      <c r="G44" s="187"/>
      <c r="H44" s="136"/>
      <c r="I44" s="137">
        <f>'ANNEXURE-I'!K45</f>
        <v>0</v>
      </c>
      <c r="J44" s="138">
        <f t="shared" si="2"/>
        <v>0</v>
      </c>
      <c r="K44" s="138">
        <f t="shared" si="3"/>
        <v>0</v>
      </c>
      <c r="L44" s="62"/>
      <c r="M44" s="140"/>
    </row>
    <row r="45" spans="1:13" ht="21" customHeight="1">
      <c r="A45" s="45">
        <v>34</v>
      </c>
      <c r="B45" s="188" t="str">
        <f>'ANNEXURE-I'!B46</f>
        <v>AGRICULTURE INSTRUCTOR</v>
      </c>
      <c r="C45" s="187"/>
      <c r="D45" s="187"/>
      <c r="E45" s="187"/>
      <c r="F45" s="187"/>
      <c r="G45" s="187"/>
      <c r="H45" s="136"/>
      <c r="I45" s="137">
        <f>'ANNEXURE-I'!K46</f>
        <v>0</v>
      </c>
      <c r="J45" s="138">
        <f t="shared" si="2"/>
        <v>0</v>
      </c>
      <c r="K45" s="138">
        <f t="shared" si="3"/>
        <v>0</v>
      </c>
      <c r="L45" s="62"/>
      <c r="M45" s="140"/>
    </row>
    <row r="46" spans="1:13" ht="21" customHeight="1">
      <c r="A46" s="45">
        <v>35</v>
      </c>
      <c r="B46" s="74" t="str">
        <f>'ANNEXURE-I'!B47</f>
        <v>AUTO INSTRUCTOR</v>
      </c>
      <c r="C46" s="187"/>
      <c r="D46" s="187"/>
      <c r="E46" s="187"/>
      <c r="F46" s="187"/>
      <c r="G46" s="187"/>
      <c r="H46" s="136"/>
      <c r="I46" s="137">
        <f>'ANNEXURE-I'!K47</f>
        <v>0</v>
      </c>
      <c r="J46" s="138">
        <f t="shared" si="2"/>
        <v>0</v>
      </c>
      <c r="K46" s="138">
        <f t="shared" si="3"/>
        <v>0</v>
      </c>
      <c r="L46" s="62"/>
      <c r="M46" s="140"/>
    </row>
    <row r="47" spans="1:13" ht="21" customHeight="1">
      <c r="A47" s="45">
        <v>36</v>
      </c>
      <c r="B47" s="74" t="str">
        <f>'ANNEXURE-I'!B48</f>
        <v>BINDING INSTRUCTOR</v>
      </c>
      <c r="C47" s="187"/>
      <c r="D47" s="187"/>
      <c r="E47" s="187"/>
      <c r="F47" s="187"/>
      <c r="G47" s="187"/>
      <c r="H47" s="136"/>
      <c r="I47" s="137">
        <f>'ANNEXURE-I'!K48</f>
        <v>0</v>
      </c>
      <c r="J47" s="138">
        <f t="shared" si="2"/>
        <v>0</v>
      </c>
      <c r="K47" s="138">
        <f t="shared" si="3"/>
        <v>0</v>
      </c>
      <c r="L47" s="62"/>
      <c r="M47" s="140"/>
    </row>
    <row r="48" spans="1:13" ht="21" customHeight="1">
      <c r="A48" s="45">
        <v>37</v>
      </c>
      <c r="B48" s="74" t="str">
        <f>'ANNEXURE-I'!B49</f>
        <v>COMMERCIAL INSTRUCTOR GRADE.II</v>
      </c>
      <c r="C48" s="187"/>
      <c r="D48" s="187"/>
      <c r="E48" s="187"/>
      <c r="F48" s="187"/>
      <c r="G48" s="187"/>
      <c r="H48" s="136"/>
      <c r="I48" s="137">
        <f>'ANNEXURE-I'!K49</f>
        <v>0</v>
      </c>
      <c r="J48" s="138">
        <f t="shared" si="2"/>
        <v>0</v>
      </c>
      <c r="K48" s="138">
        <f t="shared" si="3"/>
        <v>0</v>
      </c>
      <c r="L48" s="62"/>
      <c r="M48" s="140"/>
    </row>
    <row r="49" spans="1:13" ht="21" customHeight="1">
      <c r="A49" s="45">
        <v>38</v>
      </c>
      <c r="B49" s="74" t="str">
        <f>'ANNEXURE-I'!B50</f>
        <v>HORTICULTURE INSTRUCTOR</v>
      </c>
      <c r="C49" s="187"/>
      <c r="D49" s="187"/>
      <c r="E49" s="187"/>
      <c r="F49" s="187"/>
      <c r="G49" s="187"/>
      <c r="H49" s="136"/>
      <c r="I49" s="137">
        <f>'ANNEXURE-I'!K50</f>
        <v>0</v>
      </c>
      <c r="J49" s="138">
        <f t="shared" si="2"/>
        <v>0</v>
      </c>
      <c r="K49" s="138">
        <f t="shared" si="3"/>
        <v>0</v>
      </c>
      <c r="L49" s="62"/>
      <c r="M49" s="140"/>
    </row>
    <row r="50" spans="1:13" ht="21" customHeight="1">
      <c r="A50" s="45">
        <v>39</v>
      </c>
      <c r="B50" s="74" t="str">
        <f>'ANNEXURE-I'!B51</f>
        <v>MANUAL TRAINING INSTRUCTOR</v>
      </c>
      <c r="C50" s="187"/>
      <c r="D50" s="187"/>
      <c r="E50" s="187"/>
      <c r="F50" s="187"/>
      <c r="G50" s="187"/>
      <c r="H50" s="136"/>
      <c r="I50" s="137">
        <f>'ANNEXURE-I'!K51</f>
        <v>0</v>
      </c>
      <c r="J50" s="138">
        <f t="shared" si="2"/>
        <v>0</v>
      </c>
      <c r="K50" s="138">
        <f t="shared" si="3"/>
        <v>0</v>
      </c>
      <c r="L50" s="62"/>
      <c r="M50" s="140"/>
    </row>
    <row r="51" spans="1:13" ht="21" customHeight="1">
      <c r="A51" s="45">
        <v>40</v>
      </c>
      <c r="B51" s="74" t="str">
        <f>'ANNEXURE-I'!B52</f>
        <v>TYPING INSTRUCTOR</v>
      </c>
      <c r="C51" s="187"/>
      <c r="D51" s="187"/>
      <c r="E51" s="187"/>
      <c r="F51" s="187"/>
      <c r="G51" s="187"/>
      <c r="H51" s="136"/>
      <c r="I51" s="137">
        <f>'ANNEXURE-I'!K52</f>
        <v>0</v>
      </c>
      <c r="J51" s="138">
        <f t="shared" si="2"/>
        <v>0</v>
      </c>
      <c r="K51" s="138">
        <f t="shared" si="3"/>
        <v>0</v>
      </c>
      <c r="L51" s="62"/>
      <c r="M51" s="140"/>
    </row>
    <row r="52" spans="1:13" ht="21" customHeight="1">
      <c r="A52" s="45">
        <v>41</v>
      </c>
      <c r="B52" s="74" t="str">
        <f>'ANNEXURE-I'!B53</f>
        <v>WOODWORK INSTRUCTOR</v>
      </c>
      <c r="C52" s="187"/>
      <c r="D52" s="187"/>
      <c r="E52" s="187"/>
      <c r="F52" s="187"/>
      <c r="G52" s="187"/>
      <c r="H52" s="136"/>
      <c r="I52" s="137">
        <f>'ANNEXURE-I'!K53</f>
        <v>0</v>
      </c>
      <c r="J52" s="138">
        <f t="shared" si="2"/>
        <v>0</v>
      </c>
      <c r="K52" s="138">
        <f t="shared" si="3"/>
        <v>0</v>
      </c>
      <c r="L52" s="62"/>
      <c r="M52" s="140"/>
    </row>
    <row r="53" spans="1:13" ht="21" customHeight="1">
      <c r="A53" s="45">
        <v>42</v>
      </c>
      <c r="B53" s="74" t="str">
        <f>'ANNEXURE-I'!B54</f>
        <v>PHARMASIST</v>
      </c>
      <c r="C53" s="187"/>
      <c r="D53" s="187"/>
      <c r="E53" s="187"/>
      <c r="F53" s="187"/>
      <c r="G53" s="187"/>
      <c r="H53" s="136"/>
      <c r="I53" s="137">
        <f>'ANNEXURE-I'!K54</f>
        <v>0</v>
      </c>
      <c r="J53" s="138">
        <f t="shared" si="2"/>
        <v>0</v>
      </c>
      <c r="K53" s="138">
        <f t="shared" si="3"/>
        <v>0</v>
      </c>
      <c r="L53" s="62"/>
      <c r="M53" s="140"/>
    </row>
    <row r="54" spans="1:13" ht="21" customHeight="1">
      <c r="A54" s="45">
        <v>43</v>
      </c>
      <c r="B54" s="74" t="str">
        <f>'ANNEXURE-I'!B55</f>
        <v>TAILORING INSTRUCTOR</v>
      </c>
      <c r="C54" s="187"/>
      <c r="D54" s="187"/>
      <c r="E54" s="187"/>
      <c r="F54" s="187"/>
      <c r="G54" s="187"/>
      <c r="H54" s="136"/>
      <c r="I54" s="137">
        <f>'ANNEXURE-I'!K55</f>
        <v>0</v>
      </c>
      <c r="J54" s="138">
        <f t="shared" si="2"/>
        <v>0</v>
      </c>
      <c r="K54" s="138">
        <f t="shared" si="3"/>
        <v>0</v>
      </c>
      <c r="L54" s="62"/>
      <c r="M54" s="140"/>
    </row>
    <row r="55" spans="1:13" ht="21" customHeight="1">
      <c r="A55" s="45">
        <v>44</v>
      </c>
      <c r="B55" s="74" t="str">
        <f>'ANNEXURE-I'!B56</f>
        <v>TELUGU PANDIT GR.II</v>
      </c>
      <c r="C55" s="187"/>
      <c r="D55" s="187"/>
      <c r="E55" s="187"/>
      <c r="F55" s="187"/>
      <c r="G55" s="187"/>
      <c r="H55" s="136"/>
      <c r="I55" s="137">
        <f>'ANNEXURE-I'!K56</f>
        <v>0</v>
      </c>
      <c r="J55" s="138">
        <f t="shared" si="2"/>
        <v>0</v>
      </c>
      <c r="K55" s="138">
        <f t="shared" si="3"/>
        <v>0</v>
      </c>
      <c r="L55" s="62"/>
      <c r="M55" s="140"/>
    </row>
    <row r="56" spans="1:13" ht="21" customHeight="1">
      <c r="A56" s="45">
        <v>45</v>
      </c>
      <c r="B56" s="74" t="str">
        <f>'ANNEXURE-I'!B57</f>
        <v>PRE-VOCATIONAL INSTRUCTOR</v>
      </c>
      <c r="C56" s="187"/>
      <c r="D56" s="187"/>
      <c r="E56" s="187"/>
      <c r="F56" s="187"/>
      <c r="G56" s="187"/>
      <c r="H56" s="136"/>
      <c r="I56" s="137">
        <f>'ANNEXURE-I'!K57</f>
        <v>0</v>
      </c>
      <c r="J56" s="138">
        <f t="shared" si="2"/>
        <v>0</v>
      </c>
      <c r="K56" s="138">
        <f t="shared" si="3"/>
        <v>0</v>
      </c>
      <c r="L56" s="62"/>
      <c r="M56" s="140"/>
    </row>
    <row r="57" spans="1:13" ht="21" customHeight="1">
      <c r="A57" s="45">
        <v>46</v>
      </c>
      <c r="B57" s="74" t="str">
        <f>'ANNEXURE-I'!B58</f>
        <v>MACHINIST</v>
      </c>
      <c r="C57" s="187"/>
      <c r="D57" s="187"/>
      <c r="E57" s="187"/>
      <c r="F57" s="187"/>
      <c r="G57" s="187"/>
      <c r="H57" s="136"/>
      <c r="I57" s="137">
        <f>'ANNEXURE-I'!K58</f>
        <v>0</v>
      </c>
      <c r="J57" s="138">
        <f t="shared" si="2"/>
        <v>0</v>
      </c>
      <c r="K57" s="138">
        <f t="shared" si="3"/>
        <v>0</v>
      </c>
      <c r="L57" s="62"/>
      <c r="M57" s="140"/>
    </row>
    <row r="58" spans="1:13" ht="21" customHeight="1">
      <c r="A58" s="45">
        <v>48</v>
      </c>
      <c r="B58" s="154" t="str">
        <f>'ANNEXURE-I'!B59</f>
        <v>NURSING INSTRUCTOR</v>
      </c>
      <c r="C58" s="187"/>
      <c r="D58" s="187"/>
      <c r="E58" s="187"/>
      <c r="F58" s="187"/>
      <c r="G58" s="187"/>
      <c r="H58" s="136"/>
      <c r="I58" s="137">
        <f>'ANNEXURE-I'!K59</f>
        <v>0</v>
      </c>
      <c r="J58" s="138">
        <f t="shared" si="2"/>
        <v>0</v>
      </c>
      <c r="K58" s="138">
        <f t="shared" si="3"/>
        <v>0</v>
      </c>
      <c r="L58" s="62"/>
      <c r="M58" s="140"/>
    </row>
    <row r="59" spans="1:13" ht="21" customHeight="1">
      <c r="A59" s="45">
        <v>47</v>
      </c>
      <c r="B59" s="74" t="str">
        <f>'ANNEXURE-I'!B60</f>
        <v>JUNIOR TRAINING  INSTRUCTOR</v>
      </c>
      <c r="C59" s="187"/>
      <c r="D59" s="187"/>
      <c r="E59" s="187"/>
      <c r="F59" s="187"/>
      <c r="G59" s="187"/>
      <c r="H59" s="136"/>
      <c r="I59" s="137">
        <f>'ANNEXURE-I'!K60</f>
        <v>0</v>
      </c>
      <c r="J59" s="138">
        <f t="shared" si="2"/>
        <v>0</v>
      </c>
      <c r="K59" s="138">
        <f t="shared" si="3"/>
        <v>0</v>
      </c>
      <c r="L59" s="62"/>
      <c r="M59" s="140"/>
    </row>
    <row r="60" spans="1:13" ht="21" customHeight="1">
      <c r="A60" s="45">
        <v>48</v>
      </c>
      <c r="B60" s="74" t="str">
        <f>'ANNEXURE-I'!B61</f>
        <v>TYPIST</v>
      </c>
      <c r="C60" s="187"/>
      <c r="D60" s="187"/>
      <c r="E60" s="187"/>
      <c r="F60" s="187"/>
      <c r="G60" s="187"/>
      <c r="H60" s="136"/>
      <c r="I60" s="137">
        <f>'ANNEXURE-I'!K61</f>
        <v>0</v>
      </c>
      <c r="J60" s="138">
        <f t="shared" si="2"/>
        <v>0</v>
      </c>
      <c r="K60" s="138">
        <f t="shared" si="3"/>
        <v>0</v>
      </c>
      <c r="L60" s="62"/>
      <c r="M60" s="140"/>
    </row>
    <row r="61" spans="1:13" ht="21" customHeight="1">
      <c r="A61" s="45">
        <v>49</v>
      </c>
      <c r="B61" s="74" t="str">
        <f>'ANNEXURE-I'!B62</f>
        <v>CRAFT INSTRUCTOR-1</v>
      </c>
      <c r="C61" s="187"/>
      <c r="D61" s="187"/>
      <c r="E61" s="187"/>
      <c r="F61" s="187"/>
      <c r="G61" s="187"/>
      <c r="H61" s="136"/>
      <c r="I61" s="137">
        <f>'ANNEXURE-I'!K62</f>
        <v>0</v>
      </c>
      <c r="J61" s="138">
        <f t="shared" si="2"/>
        <v>0</v>
      </c>
      <c r="K61" s="138">
        <f t="shared" si="3"/>
        <v>0</v>
      </c>
      <c r="L61" s="62"/>
      <c r="M61" s="140"/>
    </row>
    <row r="62" spans="1:13" ht="21" customHeight="1">
      <c r="A62" s="45">
        <v>50</v>
      </c>
      <c r="B62" s="74" t="str">
        <f>'ANNEXURE-I'!B63</f>
        <v>MATRON GRADE.I</v>
      </c>
      <c r="C62" s="187"/>
      <c r="D62" s="187"/>
      <c r="E62" s="187"/>
      <c r="F62" s="187"/>
      <c r="G62" s="187"/>
      <c r="H62" s="136"/>
      <c r="I62" s="137">
        <f>'ANNEXURE-I'!K63</f>
        <v>0</v>
      </c>
      <c r="J62" s="138">
        <f t="shared" si="2"/>
        <v>0</v>
      </c>
      <c r="K62" s="138">
        <f t="shared" si="3"/>
        <v>0</v>
      </c>
      <c r="L62" s="62"/>
      <c r="M62" s="140"/>
    </row>
    <row r="63" spans="1:13" ht="21" customHeight="1">
      <c r="A63" s="45">
        <v>51</v>
      </c>
      <c r="B63" s="74" t="str">
        <f>'ANNEXURE-I'!B64</f>
        <v>HOME  SCIENCE  ATTENDER</v>
      </c>
      <c r="C63" s="187"/>
      <c r="D63" s="187"/>
      <c r="E63" s="187"/>
      <c r="F63" s="187"/>
      <c r="G63" s="187"/>
      <c r="H63" s="136"/>
      <c r="I63" s="137">
        <f>'ANNEXURE-I'!K64</f>
        <v>0</v>
      </c>
      <c r="J63" s="138">
        <f t="shared" si="2"/>
        <v>0</v>
      </c>
      <c r="K63" s="138">
        <f t="shared" si="3"/>
        <v>0</v>
      </c>
      <c r="L63" s="62"/>
      <c r="M63" s="140"/>
    </row>
    <row r="64" spans="1:13" ht="21" customHeight="1">
      <c r="A64" s="45">
        <v>52</v>
      </c>
      <c r="B64" s="74" t="str">
        <f>'ANNEXURE-I'!B65</f>
        <v>SENIOR MECHANIC</v>
      </c>
      <c r="C64" s="187"/>
      <c r="D64" s="187"/>
      <c r="E64" s="187"/>
      <c r="F64" s="187"/>
      <c r="G64" s="187"/>
      <c r="H64" s="136"/>
      <c r="I64" s="137">
        <f>'ANNEXURE-I'!K65</f>
        <v>0</v>
      </c>
      <c r="J64" s="138">
        <f t="shared" si="2"/>
        <v>0</v>
      </c>
      <c r="K64" s="138">
        <f t="shared" si="3"/>
        <v>0</v>
      </c>
      <c r="L64" s="62"/>
      <c r="M64" s="140"/>
    </row>
    <row r="65" spans="1:13" ht="21" customHeight="1">
      <c r="A65" s="45">
        <v>53</v>
      </c>
      <c r="B65" s="74" t="str">
        <f>'ANNEXURE-I'!B66</f>
        <v>LIBRARY ASSISTANT</v>
      </c>
      <c r="C65" s="187"/>
      <c r="D65" s="187"/>
      <c r="E65" s="187"/>
      <c r="F65" s="187"/>
      <c r="G65" s="187"/>
      <c r="H65" s="136"/>
      <c r="I65" s="137">
        <f>'ANNEXURE-I'!K66</f>
        <v>0</v>
      </c>
      <c r="J65" s="138">
        <f t="shared" si="2"/>
        <v>0</v>
      </c>
      <c r="K65" s="138">
        <f t="shared" si="3"/>
        <v>0</v>
      </c>
      <c r="L65" s="62"/>
      <c r="M65" s="140"/>
    </row>
    <row r="66" spans="1:13" ht="21" customHeight="1">
      <c r="A66" s="45">
        <v>54</v>
      </c>
      <c r="B66" s="74" t="str">
        <f>'ANNEXURE-I'!B67</f>
        <v>JUNIOR MECHANIC</v>
      </c>
      <c r="C66" s="187"/>
      <c r="D66" s="187"/>
      <c r="E66" s="187"/>
      <c r="F66" s="187"/>
      <c r="G66" s="187"/>
      <c r="H66" s="136"/>
      <c r="I66" s="137">
        <f>'ANNEXURE-I'!K67</f>
        <v>0</v>
      </c>
      <c r="J66" s="138">
        <f t="shared" si="2"/>
        <v>0</v>
      </c>
      <c r="K66" s="138">
        <f t="shared" si="3"/>
        <v>0</v>
      </c>
      <c r="L66" s="62"/>
      <c r="M66" s="140"/>
    </row>
    <row r="67" spans="1:13" ht="21" customHeight="1">
      <c r="A67" s="45">
        <v>55</v>
      </c>
      <c r="B67" s="74" t="str">
        <f>'ANNEXURE-I'!B68</f>
        <v>LIBRARY GRADE.III</v>
      </c>
      <c r="C67" s="187"/>
      <c r="D67" s="187"/>
      <c r="E67" s="187"/>
      <c r="F67" s="187"/>
      <c r="G67" s="187"/>
      <c r="H67" s="136"/>
      <c r="I67" s="137">
        <f>'ANNEXURE-I'!K68</f>
        <v>0</v>
      </c>
      <c r="J67" s="138">
        <f t="shared" si="2"/>
        <v>0</v>
      </c>
      <c r="K67" s="138">
        <f t="shared" si="3"/>
        <v>0</v>
      </c>
      <c r="L67" s="62"/>
      <c r="M67" s="140"/>
    </row>
    <row r="68" spans="1:13" ht="21" customHeight="1">
      <c r="A68" s="45">
        <v>56</v>
      </c>
      <c r="B68" s="74" t="str">
        <f>'ANNEXURE-I'!B69</f>
        <v>WEAVING ATTENDER</v>
      </c>
      <c r="C68" s="187"/>
      <c r="D68" s="187"/>
      <c r="E68" s="187"/>
      <c r="F68" s="187"/>
      <c r="G68" s="187"/>
      <c r="H68" s="136"/>
      <c r="I68" s="137">
        <f>'ANNEXURE-I'!K69</f>
        <v>0</v>
      </c>
      <c r="J68" s="138">
        <f t="shared" si="2"/>
        <v>0</v>
      </c>
      <c r="K68" s="138">
        <f t="shared" si="3"/>
        <v>0</v>
      </c>
      <c r="L68" s="62"/>
      <c r="M68" s="140"/>
    </row>
    <row r="69" spans="1:13" ht="21" customHeight="1">
      <c r="A69" s="45">
        <v>57</v>
      </c>
      <c r="B69" s="74" t="str">
        <f>'ANNEXURE-I'!B70</f>
        <v>LIBRARY RECORD CLERK</v>
      </c>
      <c r="C69" s="187"/>
      <c r="D69" s="187"/>
      <c r="E69" s="187"/>
      <c r="F69" s="187"/>
      <c r="G69" s="187"/>
      <c r="H69" s="136"/>
      <c r="I69" s="137">
        <f>'ANNEXURE-I'!K70</f>
        <v>0</v>
      </c>
      <c r="J69" s="138">
        <f t="shared" si="2"/>
        <v>0</v>
      </c>
      <c r="K69" s="138">
        <f t="shared" si="3"/>
        <v>0</v>
      </c>
      <c r="L69" s="62"/>
      <c r="M69" s="140"/>
    </row>
    <row r="70" spans="1:13" ht="21" customHeight="1">
      <c r="A70" s="45">
        <v>58</v>
      </c>
      <c r="B70" s="74" t="str">
        <f>'ANNEXURE-I'!B71</f>
        <v>CONDUCTORS</v>
      </c>
      <c r="C70" s="187"/>
      <c r="D70" s="187"/>
      <c r="E70" s="187"/>
      <c r="F70" s="187"/>
      <c r="G70" s="187"/>
      <c r="H70" s="136"/>
      <c r="I70" s="137">
        <f>'ANNEXURE-I'!K71</f>
        <v>0</v>
      </c>
      <c r="J70" s="138">
        <f t="shared" si="2"/>
        <v>0</v>
      </c>
      <c r="K70" s="138">
        <f t="shared" si="3"/>
        <v>0</v>
      </c>
      <c r="L70" s="62"/>
      <c r="M70" s="140"/>
    </row>
    <row r="71" spans="1:13" ht="21" customHeight="1">
      <c r="A71" s="45">
        <v>59</v>
      </c>
      <c r="B71" s="74" t="str">
        <f>'ANNEXURE-I'!B72</f>
        <v>COOK</v>
      </c>
      <c r="C71" s="187"/>
      <c r="D71" s="187"/>
      <c r="E71" s="187"/>
      <c r="F71" s="187"/>
      <c r="G71" s="187"/>
      <c r="H71" s="136"/>
      <c r="I71" s="137">
        <f>'ANNEXURE-I'!K72</f>
        <v>0</v>
      </c>
      <c r="J71" s="138">
        <f t="shared" si="2"/>
        <v>0</v>
      </c>
      <c r="K71" s="138">
        <f t="shared" si="3"/>
        <v>0</v>
      </c>
      <c r="L71" s="62"/>
      <c r="M71" s="140"/>
    </row>
    <row r="72" spans="1:13" ht="21" customHeight="1">
      <c r="A72" s="45">
        <v>60</v>
      </c>
      <c r="B72" s="74" t="str">
        <f>'ANNEXURE-I'!B73</f>
        <v>AGRI MAISTRY</v>
      </c>
      <c r="C72" s="187"/>
      <c r="D72" s="187"/>
      <c r="E72" s="187"/>
      <c r="F72" s="187"/>
      <c r="G72" s="187"/>
      <c r="H72" s="136"/>
      <c r="I72" s="137">
        <f>'ANNEXURE-I'!K73</f>
        <v>0</v>
      </c>
      <c r="J72" s="138">
        <f t="shared" si="2"/>
        <v>0</v>
      </c>
      <c r="K72" s="138">
        <f t="shared" si="3"/>
        <v>0</v>
      </c>
      <c r="L72" s="62"/>
      <c r="M72" s="140"/>
    </row>
    <row r="73" spans="1:13" ht="21" customHeight="1">
      <c r="A73" s="45">
        <v>61</v>
      </c>
      <c r="B73" s="74" t="str">
        <f>'ANNEXURE-I'!B74</f>
        <v>AYAH</v>
      </c>
      <c r="C73" s="187"/>
      <c r="D73" s="187"/>
      <c r="E73" s="187"/>
      <c r="F73" s="187"/>
      <c r="G73" s="187"/>
      <c r="H73" s="136"/>
      <c r="I73" s="137">
        <f>'ANNEXURE-I'!K74</f>
        <v>0</v>
      </c>
      <c r="J73" s="138">
        <f t="shared" si="2"/>
        <v>0</v>
      </c>
      <c r="K73" s="138">
        <f t="shared" si="3"/>
        <v>0</v>
      </c>
      <c r="L73" s="62"/>
      <c r="M73" s="140"/>
    </row>
    <row r="74" spans="1:13" ht="21" customHeight="1">
      <c r="A74" s="45">
        <v>62</v>
      </c>
      <c r="B74" s="74" t="str">
        <f>'ANNEXURE-I'!B75</f>
        <v>LAB ATTENDER</v>
      </c>
      <c r="C74" s="187"/>
      <c r="D74" s="187"/>
      <c r="E74" s="187"/>
      <c r="F74" s="187"/>
      <c r="G74" s="187"/>
      <c r="H74" s="136"/>
      <c r="I74" s="137">
        <f>'ANNEXURE-I'!K75</f>
        <v>0</v>
      </c>
      <c r="J74" s="138">
        <f t="shared" si="2"/>
        <v>0</v>
      </c>
      <c r="K74" s="138">
        <f t="shared" si="3"/>
        <v>0</v>
      </c>
      <c r="L74" s="62"/>
      <c r="M74" s="140"/>
    </row>
    <row r="75" spans="1:13" ht="21" customHeight="1">
      <c r="A75" s="45">
        <v>63</v>
      </c>
      <c r="B75" s="74" t="str">
        <f>'ANNEXURE-I'!B76</f>
        <v>LIBRARY ATTENDER</v>
      </c>
      <c r="C75" s="187"/>
      <c r="D75" s="187"/>
      <c r="E75" s="187"/>
      <c r="F75" s="187"/>
      <c r="G75" s="187"/>
      <c r="H75" s="136"/>
      <c r="I75" s="137">
        <f>'ANNEXURE-I'!K76</f>
        <v>0</v>
      </c>
      <c r="J75" s="138">
        <f t="shared" si="2"/>
        <v>0</v>
      </c>
      <c r="K75" s="138">
        <f t="shared" si="3"/>
        <v>0</v>
      </c>
      <c r="L75" s="62"/>
      <c r="M75" s="140"/>
    </row>
    <row r="76" spans="1:13" ht="21" customHeight="1">
      <c r="A76" s="45">
        <v>64</v>
      </c>
      <c r="B76" s="74" t="str">
        <f>'ANNEXURE-I'!B77</f>
        <v>WATERMAN</v>
      </c>
      <c r="C76" s="187"/>
      <c r="D76" s="187"/>
      <c r="E76" s="187"/>
      <c r="F76" s="187"/>
      <c r="G76" s="187"/>
      <c r="H76" s="136"/>
      <c r="I76" s="137">
        <f>'ANNEXURE-I'!K77</f>
        <v>0</v>
      </c>
      <c r="J76" s="138">
        <f t="shared" si="2"/>
        <v>0</v>
      </c>
      <c r="K76" s="138">
        <f t="shared" si="3"/>
        <v>0</v>
      </c>
      <c r="L76" s="62"/>
      <c r="M76" s="140"/>
    </row>
    <row r="77" spans="1:13" ht="21" customHeight="1">
      <c r="A77" s="45">
        <v>65</v>
      </c>
      <c r="B77" s="74" t="str">
        <f>'ANNEXURE-I'!B78</f>
        <v>GARDENER</v>
      </c>
      <c r="C77" s="187"/>
      <c r="D77" s="187"/>
      <c r="E77" s="187"/>
      <c r="F77" s="187"/>
      <c r="G77" s="187"/>
      <c r="H77" s="136"/>
      <c r="I77" s="137">
        <f>'ANNEXURE-I'!K78</f>
        <v>0</v>
      </c>
      <c r="J77" s="138">
        <f t="shared" si="2"/>
        <v>0</v>
      </c>
      <c r="K77" s="138">
        <f t="shared" si="3"/>
        <v>0</v>
      </c>
      <c r="L77" s="62"/>
      <c r="M77" s="140"/>
    </row>
    <row r="78" spans="1:13" ht="21" customHeight="1">
      <c r="A78" s="45">
        <v>66</v>
      </c>
      <c r="B78" s="74" t="str">
        <f>'ANNEXURE-I'!B79</f>
        <v>AGRICULTURE COOLIE</v>
      </c>
      <c r="C78" s="187"/>
      <c r="D78" s="187"/>
      <c r="E78" s="187"/>
      <c r="F78" s="187"/>
      <c r="G78" s="187"/>
      <c r="H78" s="136"/>
      <c r="I78" s="137">
        <f>'ANNEXURE-I'!K79</f>
        <v>0</v>
      </c>
      <c r="J78" s="138">
        <f t="shared" si="2"/>
        <v>0</v>
      </c>
      <c r="K78" s="138">
        <f t="shared" si="3"/>
        <v>0</v>
      </c>
      <c r="L78" s="62"/>
      <c r="M78" s="140"/>
    </row>
    <row r="79" spans="1:13" ht="21" customHeight="1">
      <c r="A79" s="45">
        <v>67</v>
      </c>
      <c r="B79" s="74" t="str">
        <f>'ANNEXURE-I'!B80</f>
        <v>SCAVENGER-CUM-GARDENER</v>
      </c>
      <c r="C79" s="187"/>
      <c r="D79" s="187"/>
      <c r="E79" s="187"/>
      <c r="F79" s="187"/>
      <c r="G79" s="187"/>
      <c r="H79" s="136"/>
      <c r="I79" s="137">
        <f>'ANNEXURE-I'!K80</f>
        <v>0</v>
      </c>
      <c r="J79" s="138">
        <f t="shared" si="2"/>
        <v>0</v>
      </c>
      <c r="K79" s="138">
        <f t="shared" si="3"/>
        <v>0</v>
      </c>
      <c r="L79" s="62"/>
      <c r="M79" s="140"/>
    </row>
    <row r="80" spans="1:13" ht="21" customHeight="1">
      <c r="A80" s="45">
        <v>68</v>
      </c>
      <c r="B80" s="74" t="str">
        <f>'ANNEXURE-I'!B81</f>
        <v>SCAVENGER-CUM-SWEEPER</v>
      </c>
      <c r="C80" s="187"/>
      <c r="D80" s="187"/>
      <c r="E80" s="187"/>
      <c r="F80" s="187"/>
      <c r="G80" s="187"/>
      <c r="H80" s="136"/>
      <c r="I80" s="137">
        <f>'ANNEXURE-I'!K81</f>
        <v>0</v>
      </c>
      <c r="J80" s="138">
        <f t="shared" si="2"/>
        <v>0</v>
      </c>
      <c r="K80" s="138">
        <f t="shared" si="3"/>
        <v>0</v>
      </c>
      <c r="L80" s="62"/>
      <c r="M80" s="140"/>
    </row>
    <row r="81" spans="1:13" ht="21" customHeight="1">
      <c r="A81" s="45">
        <v>69</v>
      </c>
      <c r="B81" s="74" t="str">
        <f>'ANNEXURE-I'!B82</f>
        <v>SWEEPER-CUM-GARDENER</v>
      </c>
      <c r="C81" s="187"/>
      <c r="D81" s="187"/>
      <c r="E81" s="187"/>
      <c r="F81" s="187"/>
      <c r="G81" s="187"/>
      <c r="H81" s="136"/>
      <c r="I81" s="137">
        <f>'ANNEXURE-I'!K82</f>
        <v>0</v>
      </c>
      <c r="J81" s="138">
        <f t="shared" si="2"/>
        <v>0</v>
      </c>
      <c r="K81" s="138">
        <f t="shared" si="3"/>
        <v>0</v>
      </c>
      <c r="L81" s="62"/>
      <c r="M81" s="140"/>
    </row>
    <row r="82" spans="1:13" ht="21" customHeight="1">
      <c r="A82" s="45">
        <v>70</v>
      </c>
      <c r="B82" s="74" t="str">
        <f>'ANNEXURE-I'!B83</f>
        <v>WATCHMAN-CUM-GARDENER</v>
      </c>
      <c r="C82" s="187"/>
      <c r="D82" s="187"/>
      <c r="E82" s="187"/>
      <c r="F82" s="187"/>
      <c r="G82" s="187"/>
      <c r="H82" s="136"/>
      <c r="I82" s="137">
        <f>'ANNEXURE-I'!K83</f>
        <v>0</v>
      </c>
      <c r="J82" s="138">
        <f t="shared" si="2"/>
        <v>0</v>
      </c>
      <c r="K82" s="138">
        <f t="shared" si="3"/>
        <v>0</v>
      </c>
      <c r="L82" s="62"/>
      <c r="M82" s="140"/>
    </row>
    <row r="83" spans="1:13" ht="21" customHeight="1">
      <c r="A83" s="45">
        <v>71</v>
      </c>
      <c r="B83" s="74" t="str">
        <f>'ANNEXURE-I'!B84</f>
        <v>GARDENER-CUM-SWEEPER</v>
      </c>
      <c r="C83" s="187"/>
      <c r="D83" s="187"/>
      <c r="E83" s="187"/>
      <c r="F83" s="187"/>
      <c r="G83" s="187"/>
      <c r="H83" s="136"/>
      <c r="I83" s="137">
        <f>'ANNEXURE-I'!K84</f>
        <v>0</v>
      </c>
      <c r="J83" s="138">
        <f t="shared" si="2"/>
        <v>0</v>
      </c>
      <c r="K83" s="138">
        <f t="shared" si="3"/>
        <v>0</v>
      </c>
      <c r="L83" s="62"/>
      <c r="M83" s="140"/>
    </row>
    <row r="84" spans="1:13" ht="21" customHeight="1">
      <c r="A84" s="45">
        <v>72</v>
      </c>
      <c r="B84" s="74" t="str">
        <f>'ANNEXURE-I'!B85</f>
        <v>SWEEPER-CUM-WATERMAN</v>
      </c>
      <c r="C84" s="187"/>
      <c r="D84" s="187"/>
      <c r="E84" s="187"/>
      <c r="F84" s="187"/>
      <c r="G84" s="187"/>
      <c r="H84" s="136"/>
      <c r="I84" s="137">
        <f>'ANNEXURE-I'!K85</f>
        <v>0</v>
      </c>
      <c r="J84" s="138">
        <f t="shared" si="2"/>
        <v>0</v>
      </c>
      <c r="K84" s="138">
        <f t="shared" si="3"/>
        <v>0</v>
      </c>
      <c r="L84" s="62"/>
      <c r="M84" s="140"/>
    </row>
    <row r="85" spans="1:13" ht="21" customHeight="1">
      <c r="A85" s="45">
        <v>73</v>
      </c>
      <c r="B85" s="74" t="str">
        <f>'ANNEXURE-I'!B86</f>
        <v>WATCHMAN-CUM-SWEEPER</v>
      </c>
      <c r="C85" s="187"/>
      <c r="D85" s="187"/>
      <c r="E85" s="187"/>
      <c r="F85" s="187"/>
      <c r="G85" s="187"/>
      <c r="H85" s="136"/>
      <c r="I85" s="137">
        <f>'ANNEXURE-I'!K86</f>
        <v>0</v>
      </c>
      <c r="J85" s="138">
        <f t="shared" si="2"/>
        <v>0</v>
      </c>
      <c r="K85" s="138">
        <f t="shared" si="3"/>
        <v>0</v>
      </c>
      <c r="L85" s="62"/>
      <c r="M85" s="140"/>
    </row>
    <row r="86" spans="1:13" ht="21" customHeight="1">
      <c r="A86" s="45">
        <v>74</v>
      </c>
      <c r="B86" s="74" t="str">
        <f>'ANNEXURE-I'!B87</f>
        <v>WATCHMAN-CUM-WATERMAN</v>
      </c>
      <c r="C86" s="187"/>
      <c r="D86" s="187"/>
      <c r="E86" s="187"/>
      <c r="F86" s="187"/>
      <c r="G86" s="187"/>
      <c r="H86" s="136"/>
      <c r="I86" s="137">
        <f>'ANNEXURE-I'!K87</f>
        <v>0</v>
      </c>
      <c r="J86" s="138">
        <f t="shared" si="2"/>
        <v>0</v>
      </c>
      <c r="K86" s="138">
        <f t="shared" si="3"/>
        <v>0</v>
      </c>
      <c r="L86" s="62"/>
      <c r="M86" s="140"/>
    </row>
    <row r="87" spans="1:13" ht="21" customHeight="1">
      <c r="A87" s="45">
        <v>75</v>
      </c>
      <c r="B87" s="74" t="str">
        <f>'ANNEXURE-I'!B88</f>
        <v>WATERMAN-CUM-GARDENER</v>
      </c>
      <c r="C87" s="187"/>
      <c r="D87" s="187"/>
      <c r="E87" s="187"/>
      <c r="F87" s="187"/>
      <c r="G87" s="187"/>
      <c r="H87" s="136"/>
      <c r="I87" s="137">
        <f>'ANNEXURE-I'!K88</f>
        <v>0</v>
      </c>
      <c r="J87" s="138">
        <f t="shared" si="2"/>
        <v>0</v>
      </c>
      <c r="K87" s="138">
        <f t="shared" si="3"/>
        <v>0</v>
      </c>
      <c r="L87" s="62"/>
      <c r="M87" s="140"/>
    </row>
    <row r="88" spans="1:13" ht="21" customHeight="1">
      <c r="A88" s="45">
        <v>76</v>
      </c>
      <c r="B88" s="74" t="str">
        <f>'ANNEXURE-I'!B89</f>
        <v>SWEEPER</v>
      </c>
      <c r="C88" s="187"/>
      <c r="D88" s="187"/>
      <c r="E88" s="187"/>
      <c r="F88" s="187"/>
      <c r="G88" s="187"/>
      <c r="H88" s="136"/>
      <c r="I88" s="137">
        <f>'ANNEXURE-I'!K89</f>
        <v>0</v>
      </c>
      <c r="J88" s="138">
        <f t="shared" si="2"/>
        <v>0</v>
      </c>
      <c r="K88" s="138">
        <f t="shared" si="3"/>
        <v>0</v>
      </c>
      <c r="L88" s="62"/>
      <c r="M88" s="140"/>
    </row>
    <row r="89" spans="1:13" ht="24.75" customHeight="1" hidden="1">
      <c r="A89" s="45">
        <v>79</v>
      </c>
      <c r="B89" s="154" t="str">
        <f>'ANNEXURE-I'!B90</f>
        <v>SCAVENGER-1</v>
      </c>
      <c r="C89" s="187"/>
      <c r="D89" s="187"/>
      <c r="E89" s="187"/>
      <c r="F89" s="187"/>
      <c r="G89" s="187"/>
      <c r="H89" s="136"/>
      <c r="I89" s="137">
        <f>'ANNEXURE-I'!K90</f>
        <v>0</v>
      </c>
      <c r="J89" s="138">
        <f t="shared" si="2"/>
        <v>0</v>
      </c>
      <c r="K89" s="138">
        <f t="shared" si="3"/>
        <v>0</v>
      </c>
      <c r="L89" s="62"/>
      <c r="M89" s="140"/>
    </row>
    <row r="90" spans="1:13" ht="24.75" customHeight="1" hidden="1">
      <c r="A90" s="45">
        <v>80</v>
      </c>
      <c r="B90" s="154" t="str">
        <f>'ANNEXURE-I'!B91</f>
        <v>SWEEPER-1</v>
      </c>
      <c r="C90" s="187"/>
      <c r="D90" s="187"/>
      <c r="E90" s="187"/>
      <c r="F90" s="187"/>
      <c r="G90" s="187"/>
      <c r="H90" s="136"/>
      <c r="I90" s="137">
        <f>'ANNEXURE-I'!K91</f>
        <v>0</v>
      </c>
      <c r="J90" s="138">
        <f t="shared" si="2"/>
        <v>0</v>
      </c>
      <c r="K90" s="138">
        <f t="shared" si="3"/>
        <v>0</v>
      </c>
      <c r="L90" s="62"/>
      <c r="M90" s="140"/>
    </row>
    <row r="91" spans="1:13" s="41" customFormat="1" ht="21.75" customHeight="1">
      <c r="A91" s="46"/>
      <c r="B91" s="47" t="str">
        <f>'ANNEXURE-I'!B92</f>
        <v>TOTAL</v>
      </c>
      <c r="C91" s="139">
        <f>SUM(C10:C90)</f>
        <v>0</v>
      </c>
      <c r="D91" s="139">
        <f aca="true" t="shared" si="4" ref="D91:M91">SUM(D10:D90)</f>
        <v>0</v>
      </c>
      <c r="E91" s="139">
        <f t="shared" si="4"/>
        <v>0</v>
      </c>
      <c r="F91" s="139">
        <f t="shared" si="4"/>
        <v>0</v>
      </c>
      <c r="G91" s="139">
        <f t="shared" si="4"/>
        <v>0</v>
      </c>
      <c r="H91" s="139">
        <f t="shared" si="4"/>
        <v>0</v>
      </c>
      <c r="I91" s="139">
        <f t="shared" si="4"/>
        <v>0</v>
      </c>
      <c r="J91" s="139">
        <f t="shared" si="4"/>
        <v>0</v>
      </c>
      <c r="K91" s="139">
        <f t="shared" si="4"/>
        <v>0</v>
      </c>
      <c r="L91" s="139"/>
      <c r="M91" s="139">
        <f t="shared" si="4"/>
        <v>0</v>
      </c>
    </row>
  </sheetData>
  <sheetProtection password="8D0A" sheet="1" objects="1" scenarios="1" selectLockedCells="1"/>
  <mergeCells count="18">
    <mergeCell ref="A4:B4"/>
    <mergeCell ref="A3:B3"/>
    <mergeCell ref="A2:M2"/>
    <mergeCell ref="D3:M4"/>
    <mergeCell ref="F1:I1"/>
    <mergeCell ref="A5:C5"/>
    <mergeCell ref="D5:M5"/>
    <mergeCell ref="A7:A8"/>
    <mergeCell ref="B7:B8"/>
    <mergeCell ref="C7:G7"/>
    <mergeCell ref="H7:H8"/>
    <mergeCell ref="M7:M8"/>
    <mergeCell ref="I7:I8"/>
    <mergeCell ref="J7:J8"/>
    <mergeCell ref="K7:K8"/>
    <mergeCell ref="L7:L8"/>
    <mergeCell ref="A6:C6"/>
    <mergeCell ref="D6:M6"/>
  </mergeCells>
  <printOptions/>
  <pageMargins left="1.2" right="0.2" top="0.75" bottom="0.5" header="0.3" footer="0.3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46"/>
  <sheetViews>
    <sheetView showZeros="0" view="pageBreakPreview" zoomScaleSheetLayoutView="100" zoomScalePageLayoutView="0" workbookViewId="0" topLeftCell="A1">
      <selection activeCell="P38" sqref="P38"/>
    </sheetView>
  </sheetViews>
  <sheetFormatPr defaultColWidth="9.140625" defaultRowHeight="15"/>
  <cols>
    <col min="1" max="1" width="4.140625" style="0" customWidth="1"/>
    <col min="2" max="2" width="6.140625" style="0" customWidth="1"/>
    <col min="3" max="3" width="9.140625" style="132" customWidth="1"/>
    <col min="4" max="4" width="2.421875" style="2" hidden="1" customWidth="1"/>
    <col min="5" max="5" width="13.00390625" style="130" customWidth="1"/>
    <col min="6" max="6" width="8.00390625" style="0" customWidth="1"/>
    <col min="7" max="7" width="8.7109375" style="0" customWidth="1"/>
    <col min="8" max="8" width="8.140625" style="0" customWidth="1"/>
    <col min="9" max="9" width="12.7109375" style="0" customWidth="1"/>
    <col min="10" max="10" width="8.140625" style="0" customWidth="1"/>
    <col min="11" max="11" width="12.28125" style="0" customWidth="1"/>
  </cols>
  <sheetData>
    <row r="1" spans="1:10" ht="17.25">
      <c r="A1" s="169"/>
      <c r="B1" s="170"/>
      <c r="C1" s="170"/>
      <c r="D1" s="170"/>
      <c r="E1" s="259" t="str">
        <f>'POST VARIATION'!F1</f>
        <v>NUMBER STATEMENT :</v>
      </c>
      <c r="F1" s="259"/>
      <c r="G1" s="259"/>
      <c r="H1" s="259"/>
      <c r="I1" s="165">
        <f>'ANNEXURE-I'!N2</f>
        <v>2025</v>
      </c>
      <c r="J1" s="166" t="str">
        <f>'ANNEXURE-I'!O2</f>
        <v>- 2026</v>
      </c>
    </row>
    <row r="2" spans="1:11" ht="15.75">
      <c r="A2" s="275" t="s">
        <v>38</v>
      </c>
      <c r="B2" s="276"/>
      <c r="C2" s="276"/>
      <c r="D2" s="276"/>
      <c r="E2" s="276"/>
      <c r="F2" s="276"/>
      <c r="G2" s="276"/>
      <c r="H2" s="276"/>
      <c r="I2" s="276"/>
      <c r="J2" s="276"/>
      <c r="K2" s="277"/>
    </row>
    <row r="3" spans="1:11" ht="15.75">
      <c r="A3" s="275" t="s">
        <v>37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15.75">
      <c r="A4" s="287" t="s">
        <v>149</v>
      </c>
      <c r="B4" s="288"/>
      <c r="C4" s="288"/>
      <c r="D4" s="288"/>
      <c r="E4" s="288"/>
      <c r="F4" s="288"/>
      <c r="G4" s="288"/>
      <c r="H4" s="288"/>
      <c r="I4" s="288"/>
      <c r="J4" s="288"/>
      <c r="K4" s="289"/>
    </row>
    <row r="5" spans="1:11" ht="15" customHeight="1">
      <c r="A5" s="278" t="s">
        <v>0</v>
      </c>
      <c r="B5" s="279"/>
      <c r="C5" s="279"/>
      <c r="D5" s="280"/>
      <c r="E5" s="290">
        <f>'ANNEXURE-I'!D3</f>
        <v>43</v>
      </c>
      <c r="F5" s="291"/>
      <c r="G5" s="281" t="str">
        <f>'ANNEXURE-I'!G3</f>
        <v>41010291 /  SCHOOL EDUCATION</v>
      </c>
      <c r="H5" s="282"/>
      <c r="I5" s="282"/>
      <c r="J5" s="282"/>
      <c r="K5" s="283"/>
    </row>
    <row r="6" spans="1:11" ht="15">
      <c r="A6" s="278" t="s">
        <v>1</v>
      </c>
      <c r="B6" s="279"/>
      <c r="C6" s="279"/>
      <c r="D6" s="280"/>
      <c r="E6" s="290" t="str">
        <f>'ANNEXURE-I'!D4</f>
        <v>03</v>
      </c>
      <c r="F6" s="291"/>
      <c r="G6" s="284"/>
      <c r="H6" s="285"/>
      <c r="I6" s="285"/>
      <c r="J6" s="285"/>
      <c r="K6" s="286"/>
    </row>
    <row r="7" spans="1:11" ht="30" customHeight="1">
      <c r="A7" s="260" t="str">
        <f>'ANNEXURE-I'!A5</f>
        <v>IFHRMS CODE / SUB-ORDINATE OFFICE NAME &amp; PLACE</v>
      </c>
      <c r="B7" s="261"/>
      <c r="C7" s="261"/>
      <c r="D7" s="261"/>
      <c r="E7" s="261"/>
      <c r="F7" s="262"/>
      <c r="G7" s="263">
        <f>'ANNEXURE-I'!G5</f>
        <v>0</v>
      </c>
      <c r="H7" s="264"/>
      <c r="I7" s="264"/>
      <c r="J7" s="264"/>
      <c r="K7" s="265"/>
    </row>
    <row r="8" spans="1:11" ht="15">
      <c r="A8" s="272" t="s">
        <v>230</v>
      </c>
      <c r="B8" s="273"/>
      <c r="C8" s="273"/>
      <c r="D8" s="273"/>
      <c r="E8" s="273"/>
      <c r="F8" s="273"/>
      <c r="G8" s="274" t="s">
        <v>215</v>
      </c>
      <c r="H8" s="274"/>
      <c r="I8" s="274"/>
      <c r="J8" s="274"/>
      <c r="K8" s="274"/>
    </row>
    <row r="9" spans="1:11" ht="17.25" customHeight="1">
      <c r="A9" s="146"/>
      <c r="B9" s="268" t="s">
        <v>36</v>
      </c>
      <c r="C9" s="270"/>
      <c r="D9" s="270"/>
      <c r="E9" s="269"/>
      <c r="F9" s="271" t="s">
        <v>29</v>
      </c>
      <c r="G9" s="271" t="s">
        <v>30</v>
      </c>
      <c r="H9" s="268" t="s">
        <v>34</v>
      </c>
      <c r="I9" s="269"/>
      <c r="J9" s="268" t="s">
        <v>35</v>
      </c>
      <c r="K9" s="269"/>
    </row>
    <row r="10" spans="1:11" ht="84" customHeight="1">
      <c r="A10" s="82" t="s">
        <v>250</v>
      </c>
      <c r="B10" s="81" t="s">
        <v>26</v>
      </c>
      <c r="C10" s="133" t="s">
        <v>27</v>
      </c>
      <c r="D10" s="81" t="s">
        <v>12</v>
      </c>
      <c r="E10" s="127" t="s">
        <v>28</v>
      </c>
      <c r="F10" s="271"/>
      <c r="G10" s="271"/>
      <c r="H10" s="75" t="s">
        <v>103</v>
      </c>
      <c r="I10" s="75" t="s">
        <v>32</v>
      </c>
      <c r="J10" s="75" t="s">
        <v>103</v>
      </c>
      <c r="K10" s="75" t="s">
        <v>33</v>
      </c>
    </row>
    <row r="11" spans="1:11" ht="15">
      <c r="A11" s="54">
        <v>1</v>
      </c>
      <c r="B11" s="54">
        <v>2</v>
      </c>
      <c r="C11" s="266">
        <v>3</v>
      </c>
      <c r="D11" s="266"/>
      <c r="E11" s="126">
        <v>4</v>
      </c>
      <c r="F11" s="54">
        <v>5</v>
      </c>
      <c r="G11" s="54">
        <v>6</v>
      </c>
      <c r="H11" s="54">
        <v>7</v>
      </c>
      <c r="I11" s="54">
        <v>8</v>
      </c>
      <c r="J11" s="54">
        <v>9</v>
      </c>
      <c r="K11" s="54">
        <v>10</v>
      </c>
    </row>
    <row r="12" spans="1:11" ht="18.75" customHeight="1">
      <c r="A12" s="55">
        <v>1</v>
      </c>
      <c r="B12" s="55">
        <v>1</v>
      </c>
      <c r="C12" s="131">
        <v>15700</v>
      </c>
      <c r="D12" s="86" t="s">
        <v>12</v>
      </c>
      <c r="E12" s="189">
        <v>50000</v>
      </c>
      <c r="F12" s="55">
        <v>32850</v>
      </c>
      <c r="G12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12" s="55">
        <f>IF(ISERROR(MATCH(E$12:E$45,'ANNEXURE-I'!AB$11:AB$91,0)),SUMIF('ANNEXURE-I'!F$11:F$91,'ANNEXURE-II'!E$12:E$45,'ANNEXURE-I'!K$11:K$91),SUMIF('ANNEXURE-I'!AB$11:AB$91,'ANNEXURE-II'!E$12:E$45,'ANNEXURE-I'!K$11:K$91))</f>
        <v>0</v>
      </c>
      <c r="I12" s="55">
        <f>((F12*H12)+G12)*12</f>
        <v>0</v>
      </c>
      <c r="J12" s="55">
        <f>IF(ISERROR(MATCH(E$12:E$45,'ANNEXURE-I'!AB$11:AB$91,0)),SUMIF('ANNEXURE-I'!F$11:F$91,'ANNEXURE-II'!E$12:E$45,'ANNEXURE-I'!N$11:N$91),SUMIF('ANNEXURE-I'!AB$11:AB$91,'ANNEXURE-II'!E$12:E$45,'ANNEXURE-I'!N$11:N$91))</f>
        <v>0</v>
      </c>
      <c r="K12" s="55">
        <f>((F12*J12)+G12)*12</f>
        <v>0</v>
      </c>
    </row>
    <row r="13" spans="1:11" ht="18.75" customHeight="1">
      <c r="A13" s="55">
        <v>2</v>
      </c>
      <c r="B13" s="55">
        <v>2</v>
      </c>
      <c r="C13" s="131">
        <v>15900</v>
      </c>
      <c r="D13" s="86" t="s">
        <v>12</v>
      </c>
      <c r="E13" s="189">
        <v>50400</v>
      </c>
      <c r="F13" s="55">
        <v>33150</v>
      </c>
      <c r="G13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13" s="55">
        <f>IF(ISERROR(MATCH(E$12:E$45,'ANNEXURE-I'!AB$11:AB$91,0)),SUMIF('ANNEXURE-I'!F$11:F$91,'ANNEXURE-II'!E$12:E$45,'ANNEXURE-I'!K$11:K$91),SUMIF('ANNEXURE-I'!AB$11:AB$91,'ANNEXURE-II'!E$12:E$45,'ANNEXURE-I'!K$11:K$91))</f>
        <v>0</v>
      </c>
      <c r="I13" s="55">
        <f aca="true" t="shared" si="0" ref="I13:I45">((F13*H13)+G13)*12</f>
        <v>0</v>
      </c>
      <c r="J13" s="55">
        <f>IF(ISERROR(MATCH(E$12:E$45,'ANNEXURE-I'!AB$11:AB$91,0)),SUMIF('ANNEXURE-I'!F$11:F$91,'ANNEXURE-II'!E$12:E$45,'ANNEXURE-I'!N$11:N$91),SUMIF('ANNEXURE-I'!AB$11:AB$91,'ANNEXURE-II'!E$12:E$45,'ANNEXURE-I'!N$11:N$91))</f>
        <v>0</v>
      </c>
      <c r="K13" s="55">
        <f aca="true" t="shared" si="1" ref="K13:K45">((F13*J13)+G13)*12</f>
        <v>0</v>
      </c>
    </row>
    <row r="14" spans="1:11" ht="18.75" customHeight="1">
      <c r="A14" s="55">
        <v>3</v>
      </c>
      <c r="B14" s="55">
        <v>3</v>
      </c>
      <c r="C14" s="131">
        <v>16600</v>
      </c>
      <c r="D14" s="86" t="s">
        <v>12</v>
      </c>
      <c r="E14" s="189">
        <v>52400</v>
      </c>
      <c r="F14" s="55">
        <v>34500</v>
      </c>
      <c r="G14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14" s="55">
        <f>IF(ISERROR(MATCH(E$12:E$45,'ANNEXURE-I'!AB$11:AB$91,0)),SUMIF('ANNEXURE-I'!F$11:F$91,'ANNEXURE-II'!E$12:E$45,'ANNEXURE-I'!K$11:K$91),SUMIF('ANNEXURE-I'!AB$11:AB$91,'ANNEXURE-II'!E$12:E$45,'ANNEXURE-I'!K$11:K$91))</f>
        <v>0</v>
      </c>
      <c r="I14" s="55">
        <f t="shared" si="0"/>
        <v>0</v>
      </c>
      <c r="J14" s="55">
        <f>IF(ISERROR(MATCH(E$12:E$45,'ANNEXURE-I'!AB$11:AB$91,0)),SUMIF('ANNEXURE-I'!F$11:F$91,'ANNEXURE-II'!E$12:E$45,'ANNEXURE-I'!N$11:N$91),SUMIF('ANNEXURE-I'!AB$11:AB$91,'ANNEXURE-II'!E$12:E$45,'ANNEXURE-I'!N$11:N$91))</f>
        <v>0</v>
      </c>
      <c r="K14" s="55">
        <f t="shared" si="1"/>
        <v>0</v>
      </c>
    </row>
    <row r="15" spans="1:11" ht="18.75" customHeight="1">
      <c r="A15" s="55">
        <v>4</v>
      </c>
      <c r="B15" s="55">
        <v>4</v>
      </c>
      <c r="C15" s="131">
        <v>18000</v>
      </c>
      <c r="D15" s="86" t="s">
        <v>12</v>
      </c>
      <c r="E15" s="189">
        <v>56900</v>
      </c>
      <c r="F15" s="55">
        <v>37450</v>
      </c>
      <c r="G15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15" s="55">
        <f>IF(ISERROR(MATCH(E$12:E$45,'ANNEXURE-I'!AB$11:AB$91,0)),SUMIF('ANNEXURE-I'!F$11:F$91,'ANNEXURE-II'!E$12:E$45,'ANNEXURE-I'!K$11:K$91),SUMIF('ANNEXURE-I'!AB$11:AB$91,'ANNEXURE-II'!E$12:E$45,'ANNEXURE-I'!K$11:K$91))</f>
        <v>0</v>
      </c>
      <c r="I15" s="55">
        <f t="shared" si="0"/>
        <v>0</v>
      </c>
      <c r="J15" s="55">
        <f>IF(ISERROR(MATCH(E$12:E$45,'ANNEXURE-I'!AB$11:AB$91,0)),SUMIF('ANNEXURE-I'!F$11:F$91,'ANNEXURE-II'!E$12:E$45,'ANNEXURE-I'!N$11:N$91),SUMIF('ANNEXURE-I'!AB$11:AB$91,'ANNEXURE-II'!E$12:E$45,'ANNEXURE-I'!N$11:N$91))</f>
        <v>0</v>
      </c>
      <c r="K15" s="55">
        <f t="shared" si="1"/>
        <v>0</v>
      </c>
    </row>
    <row r="16" spans="1:11" ht="18.75" customHeight="1">
      <c r="A16" s="55">
        <v>5</v>
      </c>
      <c r="B16" s="55">
        <v>5</v>
      </c>
      <c r="C16" s="131">
        <v>18200</v>
      </c>
      <c r="D16" s="86" t="s">
        <v>12</v>
      </c>
      <c r="E16" s="189">
        <v>57900</v>
      </c>
      <c r="F16" s="55">
        <v>38050</v>
      </c>
      <c r="G16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16" s="55">
        <f>IF(ISERROR(MATCH(E$12:E$45,'ANNEXURE-I'!AB$11:AB$91,0)),SUMIF('ANNEXURE-I'!F$11:F$91,'ANNEXURE-II'!E$12:E$45,'ANNEXURE-I'!K$11:K$91),SUMIF('ANNEXURE-I'!AB$11:AB$91,'ANNEXURE-II'!E$12:E$45,'ANNEXURE-I'!K$11:K$91))</f>
        <v>0</v>
      </c>
      <c r="I16" s="55">
        <f t="shared" si="0"/>
        <v>0</v>
      </c>
      <c r="J16" s="55">
        <f>IF(ISERROR(MATCH(E$12:E$45,'ANNEXURE-I'!AB$11:AB$91,0)),SUMIF('ANNEXURE-I'!F$11:F$91,'ANNEXURE-II'!E$12:E$45,'ANNEXURE-I'!N$11:N$91),SUMIF('ANNEXURE-I'!AB$11:AB$91,'ANNEXURE-II'!E$12:E$45,'ANNEXURE-I'!N$11:N$91))</f>
        <v>0</v>
      </c>
      <c r="K16" s="55">
        <f t="shared" si="1"/>
        <v>0</v>
      </c>
    </row>
    <row r="17" spans="1:11" ht="18.75" customHeight="1">
      <c r="A17" s="55">
        <v>6</v>
      </c>
      <c r="B17" s="55">
        <v>6</v>
      </c>
      <c r="C17" s="131">
        <v>18500</v>
      </c>
      <c r="D17" s="86" t="s">
        <v>12</v>
      </c>
      <c r="E17" s="189">
        <v>58600</v>
      </c>
      <c r="F17" s="55">
        <v>38550</v>
      </c>
      <c r="G17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17" s="55">
        <f>IF(ISERROR(MATCH(E$12:E$45,'ANNEXURE-I'!AB$11:AB$91,0)),SUMIF('ANNEXURE-I'!F$11:F$91,'ANNEXURE-II'!E$12:E$45,'ANNEXURE-I'!K$11:K$91),SUMIF('ANNEXURE-I'!AB$11:AB$91,'ANNEXURE-II'!E$12:E$45,'ANNEXURE-I'!K$11:K$91))</f>
        <v>0</v>
      </c>
      <c r="I17" s="55">
        <f t="shared" si="0"/>
        <v>0</v>
      </c>
      <c r="J17" s="55">
        <f>IF(ISERROR(MATCH(E$12:E$45,'ANNEXURE-I'!AB$11:AB$91,0)),SUMIF('ANNEXURE-I'!F$11:F$91,'ANNEXURE-II'!E$12:E$45,'ANNEXURE-I'!N$11:N$91),SUMIF('ANNEXURE-I'!AB$11:AB$91,'ANNEXURE-II'!E$12:E$45,'ANNEXURE-I'!N$11:N$91))</f>
        <v>0</v>
      </c>
      <c r="K17" s="55">
        <f t="shared" si="1"/>
        <v>0</v>
      </c>
    </row>
    <row r="18" spans="1:11" ht="18.75" customHeight="1">
      <c r="A18" s="55">
        <v>7</v>
      </c>
      <c r="B18" s="55">
        <v>7</v>
      </c>
      <c r="C18" s="131">
        <v>19000</v>
      </c>
      <c r="D18" s="86" t="s">
        <v>12</v>
      </c>
      <c r="E18" s="189">
        <v>60300</v>
      </c>
      <c r="F18" s="55">
        <v>39650</v>
      </c>
      <c r="G18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18" s="55">
        <f>IF(ISERROR(MATCH(E$12:E$45,'ANNEXURE-I'!AB$11:AB$91,0)),SUMIF('ANNEXURE-I'!F$11:F$91,'ANNEXURE-II'!E$12:E$45,'ANNEXURE-I'!K$11:K$91),SUMIF('ANNEXURE-I'!AB$11:AB$91,'ANNEXURE-II'!E$12:E$45,'ANNEXURE-I'!K$11:K$91))</f>
        <v>0</v>
      </c>
      <c r="I18" s="55">
        <f t="shared" si="0"/>
        <v>0</v>
      </c>
      <c r="J18" s="55">
        <f>IF(ISERROR(MATCH(E$12:E$45,'ANNEXURE-I'!AB$11:AB$91,0)),SUMIF('ANNEXURE-I'!F$11:F$91,'ANNEXURE-II'!E$12:E$45,'ANNEXURE-I'!N$11:N$91),SUMIF('ANNEXURE-I'!AB$11:AB$91,'ANNEXURE-II'!E$12:E$45,'ANNEXURE-I'!N$11:N$91))</f>
        <v>0</v>
      </c>
      <c r="K18" s="55">
        <f t="shared" si="1"/>
        <v>0</v>
      </c>
    </row>
    <row r="19" spans="1:11" ht="18.75" customHeight="1">
      <c r="A19" s="55">
        <v>8</v>
      </c>
      <c r="B19" s="55">
        <v>8</v>
      </c>
      <c r="C19" s="131">
        <v>19500</v>
      </c>
      <c r="D19" s="86" t="s">
        <v>12</v>
      </c>
      <c r="E19" s="189">
        <v>62000</v>
      </c>
      <c r="F19" s="55">
        <v>40750</v>
      </c>
      <c r="G19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19" s="55">
        <f>IF(ISERROR(MATCH(E$12:E$45,'ANNEXURE-I'!AB$11:AB$91,0)),SUMIF('ANNEXURE-I'!F$11:F$91,'ANNEXURE-II'!E$12:E$45,'ANNEXURE-I'!K$11:K$91),SUMIF('ANNEXURE-I'!AB$11:AB$91,'ANNEXURE-II'!E$12:E$45,'ANNEXURE-I'!K$11:K$91))</f>
        <v>0</v>
      </c>
      <c r="I19" s="55">
        <f t="shared" si="0"/>
        <v>0</v>
      </c>
      <c r="J19" s="55">
        <f>IF(ISERROR(MATCH(E$12:E$45,'ANNEXURE-I'!AB$11:AB$91,0)),SUMIF('ANNEXURE-I'!F$11:F$91,'ANNEXURE-II'!E$12:E$45,'ANNEXURE-I'!N$11:N$91),SUMIF('ANNEXURE-I'!AB$11:AB$91,'ANNEXURE-II'!E$12:E$45,'ANNEXURE-I'!N$11:N$91))</f>
        <v>0</v>
      </c>
      <c r="K19" s="55">
        <f t="shared" si="1"/>
        <v>0</v>
      </c>
    </row>
    <row r="20" spans="1:11" ht="18.75" customHeight="1">
      <c r="A20" s="55">
        <v>9</v>
      </c>
      <c r="B20" s="55">
        <v>9</v>
      </c>
      <c r="C20" s="131">
        <v>20000</v>
      </c>
      <c r="D20" s="86" t="s">
        <v>12</v>
      </c>
      <c r="E20" s="189">
        <v>63600</v>
      </c>
      <c r="F20" s="55">
        <v>41800</v>
      </c>
      <c r="G20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0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0" s="55">
        <f t="shared" si="0"/>
        <v>0</v>
      </c>
      <c r="J20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0" s="55">
        <f t="shared" si="1"/>
        <v>0</v>
      </c>
    </row>
    <row r="21" spans="1:11" ht="18.75" customHeight="1">
      <c r="A21" s="55">
        <v>10</v>
      </c>
      <c r="B21" s="55">
        <v>10</v>
      </c>
      <c r="C21" s="131">
        <v>20600</v>
      </c>
      <c r="D21" s="86" t="s">
        <v>12</v>
      </c>
      <c r="E21" s="189">
        <v>65500</v>
      </c>
      <c r="F21" s="55">
        <v>43050</v>
      </c>
      <c r="G21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1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1" s="55">
        <f t="shared" si="0"/>
        <v>0</v>
      </c>
      <c r="J21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1" s="55">
        <f t="shared" si="1"/>
        <v>0</v>
      </c>
    </row>
    <row r="22" spans="1:11" ht="18.75" customHeight="1">
      <c r="A22" s="55">
        <v>11</v>
      </c>
      <c r="B22" s="55">
        <v>10</v>
      </c>
      <c r="C22" s="131">
        <v>20600</v>
      </c>
      <c r="D22" s="86" t="s">
        <v>12</v>
      </c>
      <c r="E22" s="189">
        <v>65500</v>
      </c>
      <c r="F22" s="55">
        <v>43050</v>
      </c>
      <c r="G22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2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2" s="55">
        <f t="shared" si="0"/>
        <v>0</v>
      </c>
      <c r="J22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2" s="55">
        <f t="shared" si="1"/>
        <v>0</v>
      </c>
    </row>
    <row r="23" spans="1:11" ht="18.75" customHeight="1">
      <c r="A23" s="55">
        <v>12</v>
      </c>
      <c r="B23" s="55">
        <v>11</v>
      </c>
      <c r="C23" s="131">
        <v>35400</v>
      </c>
      <c r="D23" s="86" t="s">
        <v>12</v>
      </c>
      <c r="E23" s="189">
        <v>112400</v>
      </c>
      <c r="F23" s="55">
        <v>73900</v>
      </c>
      <c r="G23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3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3" s="55">
        <f t="shared" si="0"/>
        <v>0</v>
      </c>
      <c r="J23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3" s="55">
        <f t="shared" si="1"/>
        <v>0</v>
      </c>
    </row>
    <row r="24" spans="1:11" ht="18.75" customHeight="1">
      <c r="A24" s="55">
        <v>13</v>
      </c>
      <c r="B24" s="55">
        <v>12</v>
      </c>
      <c r="C24" s="131">
        <v>35600</v>
      </c>
      <c r="D24" s="86" t="s">
        <v>12</v>
      </c>
      <c r="E24" s="189">
        <v>112800</v>
      </c>
      <c r="F24" s="55">
        <v>74200</v>
      </c>
      <c r="G24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4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4" s="55">
        <f t="shared" si="0"/>
        <v>0</v>
      </c>
      <c r="J24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4" s="55">
        <f t="shared" si="1"/>
        <v>0</v>
      </c>
    </row>
    <row r="25" spans="1:11" ht="18.75" customHeight="1">
      <c r="A25" s="55">
        <v>14</v>
      </c>
      <c r="B25" s="55">
        <v>13</v>
      </c>
      <c r="C25" s="131">
        <v>35900</v>
      </c>
      <c r="D25" s="86" t="s">
        <v>12</v>
      </c>
      <c r="E25" s="189">
        <v>113500</v>
      </c>
      <c r="F25" s="55">
        <v>74700</v>
      </c>
      <c r="G25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5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5" s="55">
        <f t="shared" si="0"/>
        <v>0</v>
      </c>
      <c r="J25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5" s="55">
        <f t="shared" si="1"/>
        <v>0</v>
      </c>
    </row>
    <row r="26" spans="1:11" ht="18.75" customHeight="1">
      <c r="A26" s="55">
        <v>15</v>
      </c>
      <c r="B26" s="55">
        <v>14</v>
      </c>
      <c r="C26" s="131">
        <v>36000</v>
      </c>
      <c r="D26" s="86" t="s">
        <v>12</v>
      </c>
      <c r="E26" s="189">
        <v>114000</v>
      </c>
      <c r="F26" s="55">
        <v>75000</v>
      </c>
      <c r="G26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6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6" s="55">
        <f t="shared" si="0"/>
        <v>0</v>
      </c>
      <c r="J26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6" s="55">
        <f t="shared" si="1"/>
        <v>0</v>
      </c>
    </row>
    <row r="27" spans="1:11" ht="18.75" customHeight="1">
      <c r="A27" s="55">
        <v>16</v>
      </c>
      <c r="B27" s="55">
        <v>15</v>
      </c>
      <c r="C27" s="131">
        <v>36200</v>
      </c>
      <c r="D27" s="86" t="s">
        <v>12</v>
      </c>
      <c r="E27" s="189">
        <v>114800</v>
      </c>
      <c r="F27" s="55">
        <v>75500</v>
      </c>
      <c r="G27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7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7" s="55">
        <f t="shared" si="0"/>
        <v>0</v>
      </c>
      <c r="J27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7" s="55">
        <f t="shared" si="1"/>
        <v>0</v>
      </c>
    </row>
    <row r="28" spans="1:11" ht="18.75" customHeight="1">
      <c r="A28" s="55">
        <v>17</v>
      </c>
      <c r="B28" s="55">
        <v>16</v>
      </c>
      <c r="C28" s="131">
        <v>36400</v>
      </c>
      <c r="D28" s="86" t="s">
        <v>12</v>
      </c>
      <c r="E28" s="189">
        <v>115700</v>
      </c>
      <c r="F28" s="55">
        <v>76050</v>
      </c>
      <c r="G28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8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8" s="55">
        <f t="shared" si="0"/>
        <v>0</v>
      </c>
      <c r="J28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8" s="55">
        <f t="shared" si="1"/>
        <v>0</v>
      </c>
    </row>
    <row r="29" spans="1:11" ht="18.75" customHeight="1">
      <c r="A29" s="55">
        <v>18</v>
      </c>
      <c r="B29" s="55">
        <v>17</v>
      </c>
      <c r="C29" s="131">
        <v>36700</v>
      </c>
      <c r="D29" s="86" t="s">
        <v>12</v>
      </c>
      <c r="E29" s="189">
        <v>116200</v>
      </c>
      <c r="F29" s="55">
        <v>76450</v>
      </c>
      <c r="G29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29" s="55">
        <f>IF(ISERROR(MATCH(E$12:E$45,'ANNEXURE-I'!AB$11:AB$91,0)),SUMIF('ANNEXURE-I'!F$11:F$91,'ANNEXURE-II'!E$12:E$45,'ANNEXURE-I'!K$11:K$91),SUMIF('ANNEXURE-I'!AB$11:AB$91,'ANNEXURE-II'!E$12:E$45,'ANNEXURE-I'!K$11:K$91))</f>
        <v>0</v>
      </c>
      <c r="I29" s="55">
        <f t="shared" si="0"/>
        <v>0</v>
      </c>
      <c r="J29" s="55">
        <f>IF(ISERROR(MATCH(E$12:E$45,'ANNEXURE-I'!AB$11:AB$91,0)),SUMIF('ANNEXURE-I'!F$11:F$91,'ANNEXURE-II'!E$12:E$45,'ANNEXURE-I'!N$11:N$91),SUMIF('ANNEXURE-I'!AB$11:AB$91,'ANNEXURE-II'!E$12:E$45,'ANNEXURE-I'!N$11:N$91))</f>
        <v>0</v>
      </c>
      <c r="K29" s="55">
        <f t="shared" si="1"/>
        <v>0</v>
      </c>
    </row>
    <row r="30" spans="1:11" ht="26.25" customHeight="1">
      <c r="A30" s="55">
        <v>19</v>
      </c>
      <c r="B30" s="55">
        <v>18</v>
      </c>
      <c r="C30" s="131">
        <v>36900</v>
      </c>
      <c r="D30" s="86" t="s">
        <v>12</v>
      </c>
      <c r="E30" s="189">
        <v>116600</v>
      </c>
      <c r="F30" s="55">
        <v>76750</v>
      </c>
      <c r="G30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0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0" s="55">
        <f t="shared" si="0"/>
        <v>0</v>
      </c>
      <c r="J30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0" s="55">
        <f t="shared" si="1"/>
        <v>0</v>
      </c>
    </row>
    <row r="31" spans="1:11" ht="24.75" customHeight="1">
      <c r="A31" s="55">
        <v>20</v>
      </c>
      <c r="B31" s="55">
        <v>18</v>
      </c>
      <c r="C31" s="131">
        <v>36900</v>
      </c>
      <c r="D31" s="86" t="s">
        <v>12</v>
      </c>
      <c r="E31" s="189">
        <v>116600</v>
      </c>
      <c r="F31" s="55">
        <v>76750</v>
      </c>
      <c r="G31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1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1" s="55">
        <f t="shared" si="0"/>
        <v>0</v>
      </c>
      <c r="J31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1" s="55">
        <f t="shared" si="1"/>
        <v>0</v>
      </c>
    </row>
    <row r="32" spans="1:11" ht="18.75" customHeight="1">
      <c r="A32" s="55">
        <v>21</v>
      </c>
      <c r="B32" s="55">
        <v>19</v>
      </c>
      <c r="C32" s="131">
        <v>37200</v>
      </c>
      <c r="D32" s="86" t="s">
        <v>12</v>
      </c>
      <c r="E32" s="189">
        <v>117600</v>
      </c>
      <c r="F32" s="55">
        <v>77400</v>
      </c>
      <c r="G32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2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2" s="55">
        <f t="shared" si="0"/>
        <v>0</v>
      </c>
      <c r="J32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2" s="55">
        <f t="shared" si="1"/>
        <v>0</v>
      </c>
    </row>
    <row r="33" spans="1:11" ht="18.75" customHeight="1">
      <c r="A33" s="55">
        <v>22</v>
      </c>
      <c r="B33" s="55">
        <v>20</v>
      </c>
      <c r="C33" s="131">
        <v>37700</v>
      </c>
      <c r="D33" s="86" t="s">
        <v>12</v>
      </c>
      <c r="E33" s="189">
        <v>119500</v>
      </c>
      <c r="F33" s="55">
        <v>78600</v>
      </c>
      <c r="G33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3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3" s="55">
        <f t="shared" si="0"/>
        <v>0</v>
      </c>
      <c r="J33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3" s="55">
        <f t="shared" si="1"/>
        <v>0</v>
      </c>
    </row>
    <row r="34" spans="1:11" ht="18.75" customHeight="1">
      <c r="A34" s="55">
        <v>23</v>
      </c>
      <c r="B34" s="55">
        <v>21</v>
      </c>
      <c r="C34" s="131">
        <v>55500</v>
      </c>
      <c r="D34" s="86" t="s">
        <v>12</v>
      </c>
      <c r="E34" s="189">
        <v>175700</v>
      </c>
      <c r="F34" s="55">
        <v>115600</v>
      </c>
      <c r="G34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4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4" s="55">
        <f t="shared" si="0"/>
        <v>0</v>
      </c>
      <c r="J34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4" s="55">
        <f t="shared" si="1"/>
        <v>0</v>
      </c>
    </row>
    <row r="35" spans="1:11" ht="18.75" customHeight="1">
      <c r="A35" s="55">
        <v>24</v>
      </c>
      <c r="B35" s="55">
        <v>22</v>
      </c>
      <c r="C35" s="131">
        <v>56100</v>
      </c>
      <c r="D35" s="86" t="s">
        <v>12</v>
      </c>
      <c r="E35" s="189">
        <v>177500</v>
      </c>
      <c r="F35" s="55">
        <v>116800</v>
      </c>
      <c r="G35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5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5" s="55">
        <f t="shared" si="0"/>
        <v>0</v>
      </c>
      <c r="J35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5" s="55">
        <f t="shared" si="1"/>
        <v>0</v>
      </c>
    </row>
    <row r="36" spans="1:11" ht="18.75" customHeight="1">
      <c r="A36" s="55">
        <v>25</v>
      </c>
      <c r="B36" s="55">
        <v>23</v>
      </c>
      <c r="C36" s="131">
        <v>56900</v>
      </c>
      <c r="D36" s="86" t="s">
        <v>12</v>
      </c>
      <c r="E36" s="189">
        <v>180500</v>
      </c>
      <c r="F36" s="55">
        <v>118700</v>
      </c>
      <c r="G36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6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6" s="55">
        <f t="shared" si="0"/>
        <v>0</v>
      </c>
      <c r="J36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6" s="55">
        <f t="shared" si="1"/>
        <v>0</v>
      </c>
    </row>
    <row r="37" spans="1:11" ht="18.75" customHeight="1">
      <c r="A37" s="55">
        <v>26</v>
      </c>
      <c r="B37" s="55">
        <v>24</v>
      </c>
      <c r="C37" s="131">
        <v>57700</v>
      </c>
      <c r="D37" s="86" t="s">
        <v>12</v>
      </c>
      <c r="E37" s="189">
        <v>182400</v>
      </c>
      <c r="F37" s="55">
        <v>120050</v>
      </c>
      <c r="G37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7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7" s="55">
        <f t="shared" si="0"/>
        <v>0</v>
      </c>
      <c r="J37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7" s="55">
        <f t="shared" si="1"/>
        <v>0</v>
      </c>
    </row>
    <row r="38" spans="1:11" ht="18.75" customHeight="1">
      <c r="A38" s="55">
        <v>27</v>
      </c>
      <c r="B38" s="55">
        <v>25</v>
      </c>
      <c r="C38" s="131">
        <v>59300</v>
      </c>
      <c r="D38" s="86" t="s">
        <v>12</v>
      </c>
      <c r="E38" s="189">
        <v>187700</v>
      </c>
      <c r="F38" s="55">
        <v>123500</v>
      </c>
      <c r="G38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8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8" s="55">
        <f t="shared" si="0"/>
        <v>0</v>
      </c>
      <c r="J38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8" s="55">
        <f t="shared" si="1"/>
        <v>0</v>
      </c>
    </row>
    <row r="39" spans="1:11" ht="18.75" customHeight="1">
      <c r="A39" s="55">
        <v>28</v>
      </c>
      <c r="B39" s="55">
        <v>26</v>
      </c>
      <c r="C39" s="131">
        <v>61900</v>
      </c>
      <c r="D39" s="86" t="s">
        <v>12</v>
      </c>
      <c r="E39" s="189">
        <v>196700</v>
      </c>
      <c r="F39" s="55">
        <v>129300</v>
      </c>
      <c r="G39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39" s="55">
        <f>IF(ISERROR(MATCH(E$12:E$45,'ANNEXURE-I'!AB$11:AB$91,0)),SUMIF('ANNEXURE-I'!F$11:F$91,'ANNEXURE-II'!E$12:E$45,'ANNEXURE-I'!K$11:K$91),SUMIF('ANNEXURE-I'!AB$11:AB$91,'ANNEXURE-II'!E$12:E$45,'ANNEXURE-I'!K$11:K$91))</f>
        <v>0</v>
      </c>
      <c r="I39" s="55">
        <f t="shared" si="0"/>
        <v>0</v>
      </c>
      <c r="J39" s="55">
        <f>IF(ISERROR(MATCH(E$12:E$45,'ANNEXURE-I'!AB$11:AB$91,0)),SUMIF('ANNEXURE-I'!F$11:F$91,'ANNEXURE-II'!E$12:E$45,'ANNEXURE-I'!N$11:N$91),SUMIF('ANNEXURE-I'!AB$11:AB$91,'ANNEXURE-II'!E$12:E$45,'ANNEXURE-I'!N$11:N$91))</f>
        <v>0</v>
      </c>
      <c r="K39" s="55">
        <f t="shared" si="1"/>
        <v>0</v>
      </c>
    </row>
    <row r="40" spans="1:11" ht="18.75" customHeight="1">
      <c r="A40" s="55">
        <v>29</v>
      </c>
      <c r="B40" s="55">
        <v>27</v>
      </c>
      <c r="C40" s="131">
        <v>62200</v>
      </c>
      <c r="D40" s="86" t="s">
        <v>12</v>
      </c>
      <c r="E40" s="189">
        <v>197200</v>
      </c>
      <c r="F40" s="55">
        <v>129700</v>
      </c>
      <c r="G40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40" s="55">
        <f>IF(ISERROR(MATCH(E$12:E$45,'ANNEXURE-I'!AB$11:AB$91,0)),SUMIF('ANNEXURE-I'!F$11:F$91,'ANNEXURE-II'!E$12:E$45,'ANNEXURE-I'!K$11:K$91),SUMIF('ANNEXURE-I'!AB$11:AB$91,'ANNEXURE-II'!E$12:E$45,'ANNEXURE-I'!K$11:K$91))</f>
        <v>0</v>
      </c>
      <c r="I40" s="55">
        <f t="shared" si="0"/>
        <v>0</v>
      </c>
      <c r="J40" s="55">
        <f>IF(ISERROR(MATCH(E$12:E$45,'ANNEXURE-I'!AB$11:AB$91,0)),SUMIF('ANNEXURE-I'!F$11:F$91,'ANNEXURE-II'!E$12:E$45,'ANNEXURE-I'!N$11:N$91),SUMIF('ANNEXURE-I'!AB$11:AB$91,'ANNEXURE-II'!E$12:E$45,'ANNEXURE-I'!N$11:N$91))</f>
        <v>0</v>
      </c>
      <c r="K40" s="55">
        <f t="shared" si="1"/>
        <v>0</v>
      </c>
    </row>
    <row r="41" spans="1:11" ht="18.75" customHeight="1">
      <c r="A41" s="55">
        <v>30</v>
      </c>
      <c r="B41" s="55">
        <v>28</v>
      </c>
      <c r="C41" s="131">
        <v>123100</v>
      </c>
      <c r="D41" s="86" t="s">
        <v>12</v>
      </c>
      <c r="E41" s="189">
        <v>215900</v>
      </c>
      <c r="F41" s="55">
        <v>169500</v>
      </c>
      <c r="G41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41" s="55">
        <f>IF(ISERROR(MATCH(E$12:E$45,'ANNEXURE-I'!AB$11:AB$91,0)),SUMIF('ANNEXURE-I'!F$11:F$91,'ANNEXURE-II'!E$12:E$45,'ANNEXURE-I'!K$11:K$91),SUMIF('ANNEXURE-I'!AB$11:AB$91,'ANNEXURE-II'!E$12:E$45,'ANNEXURE-I'!K$11:K$91))</f>
        <v>0</v>
      </c>
      <c r="I41" s="55">
        <f t="shared" si="0"/>
        <v>0</v>
      </c>
      <c r="J41" s="55">
        <f>IF(ISERROR(MATCH(E$12:E$45,'ANNEXURE-I'!AB$11:AB$91,0)),SUMIF('ANNEXURE-I'!F$11:F$91,'ANNEXURE-II'!E$12:E$45,'ANNEXURE-I'!N$11:N$91),SUMIF('ANNEXURE-I'!AB$11:AB$91,'ANNEXURE-II'!E$12:E$45,'ANNEXURE-I'!N$11:N$91))</f>
        <v>0</v>
      </c>
      <c r="K41" s="55">
        <f t="shared" si="1"/>
        <v>0</v>
      </c>
    </row>
    <row r="42" spans="1:11" ht="18.75" customHeight="1">
      <c r="A42" s="55">
        <v>31</v>
      </c>
      <c r="B42" s="55">
        <v>29</v>
      </c>
      <c r="C42" s="131">
        <v>123400</v>
      </c>
      <c r="D42" s="86" t="s">
        <v>12</v>
      </c>
      <c r="E42" s="189">
        <v>216300</v>
      </c>
      <c r="F42" s="55">
        <v>169850</v>
      </c>
      <c r="G42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42" s="55">
        <f>IF(ISERROR(MATCH(E$12:E$45,'ANNEXURE-I'!AB$11:AB$91,0)),SUMIF('ANNEXURE-I'!F$11:F$91,'ANNEXURE-II'!E$12:E$45,'ANNEXURE-I'!K$11:K$91),SUMIF('ANNEXURE-I'!AB$11:AB$91,'ANNEXURE-II'!E$12:E$45,'ANNEXURE-I'!K$11:K$91))</f>
        <v>0</v>
      </c>
      <c r="I42" s="55">
        <f t="shared" si="0"/>
        <v>0</v>
      </c>
      <c r="J42" s="55">
        <f>IF(ISERROR(MATCH(E$12:E$45,'ANNEXURE-I'!AB$11:AB$91,0)),SUMIF('ANNEXURE-I'!F$11:F$91,'ANNEXURE-II'!E$12:E$45,'ANNEXURE-I'!N$11:N$91),SUMIF('ANNEXURE-I'!AB$11:AB$91,'ANNEXURE-II'!E$12:E$45,'ANNEXURE-I'!N$11:N$91))</f>
        <v>0</v>
      </c>
      <c r="K42" s="55">
        <f t="shared" si="1"/>
        <v>0</v>
      </c>
    </row>
    <row r="43" spans="1:11" ht="18.75" customHeight="1">
      <c r="A43" s="55">
        <v>32</v>
      </c>
      <c r="B43" s="55">
        <v>30</v>
      </c>
      <c r="C43" s="131">
        <v>123600</v>
      </c>
      <c r="D43" s="86" t="s">
        <v>12</v>
      </c>
      <c r="E43" s="189">
        <v>216600</v>
      </c>
      <c r="F43" s="55">
        <v>170100</v>
      </c>
      <c r="G43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43" s="55">
        <f>IF(ISERROR(MATCH(E$12:E$45,'ANNEXURE-I'!AB$11:AB$91,0)),SUMIF('ANNEXURE-I'!F$11:F$91,'ANNEXURE-II'!E$12:E$45,'ANNEXURE-I'!K$11:K$91),SUMIF('ANNEXURE-I'!AB$11:AB$91,'ANNEXURE-II'!E$12:E$45,'ANNEXURE-I'!K$11:K$91))</f>
        <v>0</v>
      </c>
      <c r="I43" s="55">
        <f t="shared" si="0"/>
        <v>0</v>
      </c>
      <c r="J43" s="55">
        <f>IF(ISERROR(MATCH(E$12:E$45,'ANNEXURE-I'!AB$11:AB$91,0)),SUMIF('ANNEXURE-I'!F$11:F$91,'ANNEXURE-II'!E$12:E$45,'ANNEXURE-I'!N$11:N$91),SUMIF('ANNEXURE-I'!AB$11:AB$91,'ANNEXURE-II'!E$12:E$45,'ANNEXURE-I'!N$11:N$91))</f>
        <v>0</v>
      </c>
      <c r="K43" s="55">
        <f t="shared" si="1"/>
        <v>0</v>
      </c>
    </row>
    <row r="44" spans="1:11" ht="18.75" customHeight="1">
      <c r="A44" s="55">
        <v>33</v>
      </c>
      <c r="B44" s="55">
        <v>31</v>
      </c>
      <c r="C44" s="131">
        <v>125200</v>
      </c>
      <c r="D44" s="86" t="s">
        <v>12</v>
      </c>
      <c r="E44" s="189">
        <v>219800</v>
      </c>
      <c r="F44" s="55">
        <v>172500</v>
      </c>
      <c r="G44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44" s="55">
        <f>IF(ISERROR(MATCH(E$12:E$45,'ANNEXURE-I'!AB$11:AB$91,0)),SUMIF('ANNEXURE-I'!F$11:F$91,'ANNEXURE-II'!E$12:E$45,'ANNEXURE-I'!K$11:K$91),SUMIF('ANNEXURE-I'!AB$11:AB$91,'ANNEXURE-II'!E$12:E$45,'ANNEXURE-I'!K$11:K$91))</f>
        <v>0</v>
      </c>
      <c r="I44" s="55">
        <f t="shared" si="0"/>
        <v>0</v>
      </c>
      <c r="J44" s="55">
        <f>IF(ISERROR(MATCH(E$12:E$45,'ANNEXURE-I'!AB$11:AB$91,0)),SUMIF('ANNEXURE-I'!F$11:F$91,'ANNEXURE-II'!E$12:E$45,'ANNEXURE-I'!N$11:N$91),SUMIF('ANNEXURE-I'!AB$11:AB$91,'ANNEXURE-II'!E$12:E$45,'ANNEXURE-I'!N$11:N$91))</f>
        <v>0</v>
      </c>
      <c r="K44" s="55">
        <f t="shared" si="1"/>
        <v>0</v>
      </c>
    </row>
    <row r="45" spans="1:11" ht="18.75" customHeight="1">
      <c r="A45" s="55">
        <v>34</v>
      </c>
      <c r="B45" s="55">
        <v>32</v>
      </c>
      <c r="C45" s="131">
        <v>128900</v>
      </c>
      <c r="D45" s="86" t="s">
        <v>12</v>
      </c>
      <c r="E45" s="189">
        <v>225000</v>
      </c>
      <c r="F45" s="55">
        <v>176950</v>
      </c>
      <c r="G45" s="55">
        <f>IF(ISERROR(MATCH(E$12:E$45,'ANNEXURE-I'!AB$11:AB$91,0)),SUMIF('ANNEXURE-I'!F$11:F$91,'ANNEXURE-II'!E$12:E$45,'ANNEXURE-I'!G$11:G$91)+SUMIF('ANNEXURE-I'!F$11:F$91,'ANNEXURE-II'!E$12:E$45,'ANNEXURE-I'!H$11:H$91),SUMIF('ANNEXURE-I'!AB$11:AB$91,'ANNEXURE-II'!E$12:E$45,'ANNEXURE-I'!G$11:G$91)+SUMIF('ANNEXURE-I'!AB$11:AB$91,'ANNEXURE-II'!E$12:E$45,'ANNEXURE-I'!H$11:H$91))</f>
        <v>0</v>
      </c>
      <c r="H45" s="55">
        <f>IF(ISERROR(MATCH(E$12:E$45,'ANNEXURE-I'!AB$11:AB$91,0)),SUMIF('ANNEXURE-I'!F$11:F$91,'ANNEXURE-II'!E$12:E$45,'ANNEXURE-I'!K$11:K$91),SUMIF('ANNEXURE-I'!AB$11:AB$91,'ANNEXURE-II'!E$12:E$45,'ANNEXURE-I'!K$11:K$91))</f>
        <v>0</v>
      </c>
      <c r="I45" s="55">
        <f t="shared" si="0"/>
        <v>0</v>
      </c>
      <c r="J45" s="55">
        <f>IF(ISERROR(MATCH(E$12:E$45,'ANNEXURE-I'!AB$11:AB$91,0)),SUMIF('ANNEXURE-I'!F$11:F$91,'ANNEXURE-II'!E$12:E$45,'ANNEXURE-I'!N$11:N$91),SUMIF('ANNEXURE-I'!AB$11:AB$91,'ANNEXURE-II'!E$12:E$45,'ANNEXURE-I'!N$11:N$91))</f>
        <v>0</v>
      </c>
      <c r="K45" s="55">
        <f t="shared" si="1"/>
        <v>0</v>
      </c>
    </row>
    <row r="46" spans="1:11" ht="18.75" customHeight="1">
      <c r="A46" s="53"/>
      <c r="B46" s="267" t="s">
        <v>5</v>
      </c>
      <c r="C46" s="267"/>
      <c r="D46" s="267"/>
      <c r="E46" s="267"/>
      <c r="F46" s="267"/>
      <c r="G46" s="53">
        <f>SUM(G12:G45)</f>
        <v>0</v>
      </c>
      <c r="H46" s="53">
        <f>SUM(H12:H45)</f>
        <v>0</v>
      </c>
      <c r="I46" s="53">
        <f>SUM(I12:I45)</f>
        <v>0</v>
      </c>
      <c r="J46" s="53">
        <f>SUM(J12:J45)</f>
        <v>0</v>
      </c>
      <c r="K46" s="53">
        <f>SUM(K12:K45)</f>
        <v>0</v>
      </c>
    </row>
  </sheetData>
  <sheetProtection password="8D0A" sheet="1" objects="1" scenarios="1" selectLockedCells="1"/>
  <mergeCells count="20">
    <mergeCell ref="E1:H1"/>
    <mergeCell ref="A2:K2"/>
    <mergeCell ref="A5:D5"/>
    <mergeCell ref="A6:D6"/>
    <mergeCell ref="A3:K3"/>
    <mergeCell ref="G5:K6"/>
    <mergeCell ref="A4:K4"/>
    <mergeCell ref="E5:F5"/>
    <mergeCell ref="E6:F6"/>
    <mergeCell ref="A7:F7"/>
    <mergeCell ref="G7:K7"/>
    <mergeCell ref="C11:D11"/>
    <mergeCell ref="B46:F46"/>
    <mergeCell ref="H9:I9"/>
    <mergeCell ref="J9:K9"/>
    <mergeCell ref="B9:E9"/>
    <mergeCell ref="F9:F10"/>
    <mergeCell ref="G9:G10"/>
    <mergeCell ref="A8:F8"/>
    <mergeCell ref="G8:K8"/>
  </mergeCells>
  <printOptions horizontalCentered="1" verticalCentered="1"/>
  <pageMargins left="0.7" right="0.7" top="0.75" bottom="0.5" header="0.3" footer="0.3"/>
  <pageSetup horizontalDpi="600" verticalDpi="600" orientation="portrait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50"/>
  <sheetViews>
    <sheetView showZeros="0" view="pageBreakPreview" zoomScale="110" zoomScaleSheetLayoutView="110" zoomScalePageLayoutView="0" workbookViewId="0" topLeftCell="A1">
      <selection activeCell="H27" sqref="H27:I27"/>
    </sheetView>
  </sheetViews>
  <sheetFormatPr defaultColWidth="9.140625" defaultRowHeight="15"/>
  <cols>
    <col min="1" max="1" width="3.7109375" style="0" customWidth="1"/>
    <col min="2" max="3" width="9.28125" style="0" bestFit="1" customWidth="1"/>
    <col min="4" max="4" width="2.140625" style="0" hidden="1" customWidth="1"/>
    <col min="5" max="5" width="10.8515625" style="0" customWidth="1"/>
    <col min="6" max="7" width="9.28125" style="0" bestFit="1" customWidth="1"/>
    <col min="8" max="8" width="8.00390625" style="0" customWidth="1"/>
    <col min="9" max="9" width="10.57421875" style="0" bestFit="1" customWidth="1"/>
    <col min="10" max="10" width="8.00390625" style="0" customWidth="1"/>
    <col min="11" max="11" width="10.57421875" style="0" bestFit="1" customWidth="1"/>
  </cols>
  <sheetData>
    <row r="1" spans="1:10" ht="17.25">
      <c r="A1" s="169"/>
      <c r="B1" s="170"/>
      <c r="C1" s="170"/>
      <c r="D1" s="170"/>
      <c r="E1" s="259" t="str">
        <f>'POST VARIATION'!F1</f>
        <v>NUMBER STATEMENT :</v>
      </c>
      <c r="F1" s="259"/>
      <c r="G1" s="259"/>
      <c r="H1" s="259"/>
      <c r="I1" s="165">
        <f>'ANNEXURE-I'!N2</f>
        <v>2025</v>
      </c>
      <c r="J1" s="166" t="str">
        <f>'ANNEXURE-I'!O2</f>
        <v>- 2026</v>
      </c>
    </row>
    <row r="2" spans="1:11" ht="15.75">
      <c r="A2" s="301" t="s">
        <v>38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5.75">
      <c r="A3" s="301" t="s">
        <v>44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15.75">
      <c r="A4" s="301" t="s">
        <v>45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11" ht="15">
      <c r="A5" s="274" t="s">
        <v>0</v>
      </c>
      <c r="B5" s="274"/>
      <c r="C5" s="274"/>
      <c r="D5" s="274"/>
      <c r="E5" s="331">
        <f>'POST VARIATION'!C3</f>
        <v>43</v>
      </c>
      <c r="F5" s="332"/>
      <c r="G5" s="302" t="str">
        <f>'ANNEXURE-II'!G5</f>
        <v>41010291 /  SCHOOL EDUCATION</v>
      </c>
      <c r="H5" s="303"/>
      <c r="I5" s="303"/>
      <c r="J5" s="303"/>
      <c r="K5" s="304"/>
    </row>
    <row r="6" spans="1:11" ht="15">
      <c r="A6" s="274" t="s">
        <v>1</v>
      </c>
      <c r="B6" s="274"/>
      <c r="C6" s="274"/>
      <c r="D6" s="274"/>
      <c r="E6" s="333" t="str">
        <f>'POST VARIATION'!C4</f>
        <v>03</v>
      </c>
      <c r="F6" s="332"/>
      <c r="G6" s="305"/>
      <c r="H6" s="306"/>
      <c r="I6" s="306"/>
      <c r="J6" s="306"/>
      <c r="K6" s="307"/>
    </row>
    <row r="7" spans="1:11" ht="27.75" customHeight="1">
      <c r="A7" s="260" t="str">
        <f>'ANNEXURE-II'!A7</f>
        <v>IFHRMS CODE / SUB-ORDINATE OFFICE NAME &amp; PLACE</v>
      </c>
      <c r="B7" s="261"/>
      <c r="C7" s="261"/>
      <c r="D7" s="261"/>
      <c r="E7" s="261"/>
      <c r="F7" s="262"/>
      <c r="G7" s="278">
        <f>'ANNEXURE-I'!G5</f>
        <v>0</v>
      </c>
      <c r="H7" s="279"/>
      <c r="I7" s="279"/>
      <c r="J7" s="279"/>
      <c r="K7" s="280"/>
    </row>
    <row r="8" spans="1:11" ht="15">
      <c r="A8" s="272" t="s">
        <v>230</v>
      </c>
      <c r="B8" s="273"/>
      <c r="C8" s="273"/>
      <c r="D8" s="273"/>
      <c r="E8" s="273"/>
      <c r="F8" s="273"/>
      <c r="G8" s="279" t="str">
        <f>'ANNEXURE-II'!G8</f>
        <v>2202-02-109 AA</v>
      </c>
      <c r="H8" s="279"/>
      <c r="I8" s="279"/>
      <c r="J8" s="279"/>
      <c r="K8" s="280"/>
    </row>
    <row r="9" spans="1:11" ht="15">
      <c r="A9" s="83"/>
      <c r="B9" s="314" t="s">
        <v>36</v>
      </c>
      <c r="C9" s="314"/>
      <c r="D9" s="315"/>
      <c r="E9" s="314"/>
      <c r="F9" s="316" t="s">
        <v>29</v>
      </c>
      <c r="G9" s="316" t="s">
        <v>30</v>
      </c>
      <c r="H9" s="314" t="s">
        <v>34</v>
      </c>
      <c r="I9" s="314"/>
      <c r="J9" s="314" t="s">
        <v>35</v>
      </c>
      <c r="K9" s="314"/>
    </row>
    <row r="10" spans="1:11" ht="63.75">
      <c r="A10" s="84" t="s">
        <v>76</v>
      </c>
      <c r="B10" s="83" t="s">
        <v>26</v>
      </c>
      <c r="C10" s="317" t="s">
        <v>27</v>
      </c>
      <c r="D10" s="318"/>
      <c r="E10" s="85" t="s">
        <v>28</v>
      </c>
      <c r="F10" s="316"/>
      <c r="G10" s="316"/>
      <c r="H10" s="48" t="s">
        <v>31</v>
      </c>
      <c r="I10" s="48" t="s">
        <v>32</v>
      </c>
      <c r="J10" s="48" t="s">
        <v>31</v>
      </c>
      <c r="K10" s="48" t="s">
        <v>33</v>
      </c>
    </row>
    <row r="11" spans="1:11" ht="15">
      <c r="A11" s="54">
        <v>1</v>
      </c>
      <c r="B11" s="54">
        <v>2</v>
      </c>
      <c r="C11" s="308">
        <v>3</v>
      </c>
      <c r="D11" s="309"/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4">
        <v>9</v>
      </c>
      <c r="K11" s="54">
        <v>10</v>
      </c>
    </row>
    <row r="12" spans="1:11" ht="15">
      <c r="A12" s="55">
        <v>1</v>
      </c>
      <c r="B12" s="57" t="s">
        <v>46</v>
      </c>
      <c r="C12" s="56">
        <v>3000</v>
      </c>
      <c r="D12" s="58" t="s">
        <v>12</v>
      </c>
      <c r="E12" s="59">
        <v>9000</v>
      </c>
      <c r="F12" s="55">
        <v>6200</v>
      </c>
      <c r="G12" s="55">
        <f>SUMIF('ANNEXURE-I'!C$11:C$41,'ANNEXURE-IIA'!B$12:B$17,'ANNEXURE-I'!G$11:G$41)+SUMIF('ANNEXURE-I'!C$11:C$41,'ANNEXURE-IIA'!B$12:B$17,'ANNEXURE-I'!H$11:H$41)</f>
        <v>0</v>
      </c>
      <c r="H12" s="55">
        <f>SUMIF('ANNEXURE-I'!C$11:C$91,'ANNEXURE-IIA'!B$12:B$17,'ANNEXURE-I'!K$11:K$91)</f>
        <v>0</v>
      </c>
      <c r="I12" s="55">
        <f>((F12*H12)+G12)*12</f>
        <v>0</v>
      </c>
      <c r="J12" s="55">
        <f>SUMIF('ANNEXURE-I'!C$11:C$91,'ANNEXURE-IIA'!B$12:B$17,'ANNEXURE-I'!N$11:N$91)</f>
        <v>0</v>
      </c>
      <c r="K12" s="55">
        <f>((F12*J12)+G12)*12</f>
        <v>0</v>
      </c>
    </row>
    <row r="13" spans="1:11" ht="15">
      <c r="A13" s="55">
        <v>2</v>
      </c>
      <c r="B13" s="57" t="s">
        <v>25</v>
      </c>
      <c r="C13" s="56">
        <v>4100</v>
      </c>
      <c r="D13" s="58" t="s">
        <v>12</v>
      </c>
      <c r="E13" s="59">
        <v>12500</v>
      </c>
      <c r="F13" s="55">
        <v>8600</v>
      </c>
      <c r="G13" s="122">
        <f>SUMIF('ANNEXURE-I'!C$11:C$91,'ANNEXURE-IIA'!B$12:B$17,'ANNEXURE-I'!G$11:G$91)+SUMIF('ANNEXURE-I'!C$11:C$91,'ANNEXURE-IIA'!B$12:B$17,'ANNEXURE-I'!H$11:H$91)</f>
        <v>0</v>
      </c>
      <c r="H13" s="55">
        <f>SUMIF('ANNEXURE-I'!C$11:C$91,'ANNEXURE-IIA'!B$12:B$17,'ANNEXURE-I'!K$11:K$91)</f>
        <v>0</v>
      </c>
      <c r="I13" s="55">
        <f>((F13*H13)+G13)*12</f>
        <v>0</v>
      </c>
      <c r="J13" s="55">
        <f>SUMIF('ANNEXURE-I'!C$11:C$91,'ANNEXURE-IIA'!B$12:B$17,'ANNEXURE-I'!N$11:N$91)</f>
        <v>0</v>
      </c>
      <c r="K13" s="55">
        <f>((F13*J13)+G13)*12</f>
        <v>0</v>
      </c>
    </row>
    <row r="14" spans="1:11" ht="15">
      <c r="A14" s="55">
        <v>3</v>
      </c>
      <c r="B14" s="57" t="s">
        <v>47</v>
      </c>
      <c r="C14" s="56">
        <v>5700</v>
      </c>
      <c r="D14" s="58" t="s">
        <v>12</v>
      </c>
      <c r="E14" s="59">
        <v>18000</v>
      </c>
      <c r="F14" s="55">
        <v>12250</v>
      </c>
      <c r="G14" s="121">
        <f>SUMIF('ANNEXURE-I'!C$11:C$91,'ANNEXURE-IIA'!B$12:B$17,'ANNEXURE-I'!G$11:G$91)+SUMIF('ANNEXURE-I'!C$11:C$91,'ANNEXURE-IIA'!B$12:B$17,'ANNEXURE-I'!H$11:H$91)</f>
        <v>0</v>
      </c>
      <c r="H14" s="55">
        <f>SUMIF('ANNEXURE-I'!C$11:C$91,'ANNEXURE-IIA'!B$12:B$17,'ANNEXURE-I'!K$11:K$91)</f>
        <v>0</v>
      </c>
      <c r="I14" s="55">
        <f>((F14*H14)+G14)*12</f>
        <v>0</v>
      </c>
      <c r="J14" s="55">
        <f>SUMIF('ANNEXURE-I'!C$11:C$91,'ANNEXURE-IIA'!B$12:B$17,'ANNEXURE-I'!N$11:N$91)</f>
        <v>0</v>
      </c>
      <c r="K14" s="55">
        <f>((F14*J14)+G14)*12</f>
        <v>0</v>
      </c>
    </row>
    <row r="15" spans="1:11" ht="15">
      <c r="A15" s="55">
        <v>4</v>
      </c>
      <c r="B15" s="57" t="s">
        <v>48</v>
      </c>
      <c r="C15" s="56">
        <v>7700</v>
      </c>
      <c r="D15" s="58" t="s">
        <v>12</v>
      </c>
      <c r="E15" s="59">
        <v>24200</v>
      </c>
      <c r="F15" s="55">
        <v>16450</v>
      </c>
      <c r="G15" s="121">
        <f>SUMIF('ANNEXURE-I'!C$11:C$91,'ANNEXURE-IIA'!B$12:B$17,'ANNEXURE-I'!G$11:G$91)+SUMIF('ANNEXURE-I'!C$11:C$91,'ANNEXURE-IIA'!B$12:B$17,'ANNEXURE-I'!H$11:H$91)</f>
        <v>0</v>
      </c>
      <c r="H15" s="55">
        <f>SUMIF('ANNEXURE-I'!C$11:C$91,'ANNEXURE-IIA'!B$12:B$17,'ANNEXURE-I'!K$11:K$91)</f>
        <v>0</v>
      </c>
      <c r="I15" s="55">
        <f>((F15*H15)+G15)*12</f>
        <v>0</v>
      </c>
      <c r="J15" s="55">
        <f>SUMIF('ANNEXURE-I'!C$11:C$91,'ANNEXURE-IIA'!B$12:B$17,'ANNEXURE-I'!N$11:N$91)</f>
        <v>0</v>
      </c>
      <c r="K15" s="55">
        <f>((F15*J15)+G15)*12</f>
        <v>0</v>
      </c>
    </row>
    <row r="16" spans="1:11" ht="15">
      <c r="A16" s="55">
        <v>5</v>
      </c>
      <c r="B16" s="57" t="s">
        <v>49</v>
      </c>
      <c r="C16" s="56">
        <v>10500</v>
      </c>
      <c r="D16" s="58" t="s">
        <v>12</v>
      </c>
      <c r="E16" s="59">
        <v>33100</v>
      </c>
      <c r="F16" s="55">
        <v>22400</v>
      </c>
      <c r="G16" s="121">
        <f>SUMIF('ANNEXURE-I'!C$11:C$91,'ANNEXURE-IIA'!B$12:B$17,'ANNEXURE-I'!G$11:G$91)+SUMIF('ANNEXURE-I'!C$11:C$91,'ANNEXURE-IIA'!B$12:B$17,'ANNEXURE-I'!H$11:H$91)</f>
        <v>0</v>
      </c>
      <c r="H16" s="55">
        <f>SUMIF('ANNEXURE-I'!C$11:C$91,'ANNEXURE-IIA'!B$12:B$17,'ANNEXURE-I'!K$11:K$91)</f>
        <v>0</v>
      </c>
      <c r="I16" s="55">
        <f>((F16*H16)+G16)*12</f>
        <v>0</v>
      </c>
      <c r="J16" s="55">
        <f>SUMIF('ANNEXURE-I'!C$11:C$91,'ANNEXURE-IIA'!B$12:B$17,'ANNEXURE-I'!N$11:N$91)</f>
        <v>0</v>
      </c>
      <c r="K16" s="55">
        <f>((F16*J16)+G16)*12</f>
        <v>0</v>
      </c>
    </row>
    <row r="17" spans="1:11" ht="15">
      <c r="A17" s="55">
        <v>6</v>
      </c>
      <c r="B17" s="57" t="s">
        <v>50</v>
      </c>
      <c r="C17" s="56">
        <v>11100</v>
      </c>
      <c r="D17" s="58" t="s">
        <v>12</v>
      </c>
      <c r="E17" s="59">
        <v>35100</v>
      </c>
      <c r="F17" s="55">
        <v>23900</v>
      </c>
      <c r="G17" s="121">
        <f>SUMIF('ANNEXURE-I'!C$11:C$91,'ANNEXURE-IIA'!B$12:B$17,'ANNEXURE-I'!G$11:G$91)+SUMIF('ANNEXURE-I'!C$11:C$91,'ANNEXURE-IIA'!B$12:B$17,'ANNEXURE-I'!H$11:H$91)</f>
        <v>0</v>
      </c>
      <c r="H17" s="55">
        <f>SUMIF('ANNEXURE-I'!C$11:C$91,'ANNEXURE-IIA'!B$12:B$17,'ANNEXURE-I'!K$11:K$91)</f>
        <v>0</v>
      </c>
      <c r="I17" s="55">
        <f>((F17*H17)+G17)*12</f>
        <v>0</v>
      </c>
      <c r="J17" s="55">
        <f>SUMIF('ANNEXURE-I'!C$11:C$91,'ANNEXURE-IIA'!B$12:B$17,'ANNEXURE-I'!N$11:N$91)</f>
        <v>0</v>
      </c>
      <c r="K17" s="55">
        <f>((F17*J17)+G17)*12</f>
        <v>0</v>
      </c>
    </row>
    <row r="18" spans="1:11" ht="15">
      <c r="A18" s="319" t="s">
        <v>51</v>
      </c>
      <c r="B18" s="320"/>
      <c r="C18" s="320"/>
      <c r="D18" s="320"/>
      <c r="E18" s="320"/>
      <c r="F18" s="321"/>
      <c r="G18" s="53">
        <f>SUM(G12:G17)</f>
        <v>0</v>
      </c>
      <c r="H18" s="53">
        <f>SUM(H12:H17)</f>
        <v>0</v>
      </c>
      <c r="I18" s="53">
        <f>SUM(I12:I17)</f>
        <v>0</v>
      </c>
      <c r="J18" s="53">
        <f>SUM(J12:J17)</f>
        <v>0</v>
      </c>
      <c r="K18" s="53">
        <f>SUM(K12:K17)</f>
        <v>0</v>
      </c>
    </row>
    <row r="19" spans="1:11" ht="39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24" customHeight="1">
      <c r="A20" s="322" t="s">
        <v>68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</row>
    <row r="21" spans="1:11" ht="24.75" customHeight="1">
      <c r="A21" s="301" t="s">
        <v>161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</row>
    <row r="22" spans="1:11" ht="48.75" customHeight="1">
      <c r="A22" s="82" t="s">
        <v>76</v>
      </c>
      <c r="B22" s="323" t="s">
        <v>52</v>
      </c>
      <c r="C22" s="323"/>
      <c r="D22" s="323"/>
      <c r="E22" s="323"/>
      <c r="F22" s="271" t="s">
        <v>55</v>
      </c>
      <c r="G22" s="271"/>
      <c r="H22" s="271" t="s">
        <v>54</v>
      </c>
      <c r="I22" s="271"/>
      <c r="J22" s="271" t="s">
        <v>53</v>
      </c>
      <c r="K22" s="271"/>
    </row>
    <row r="23" spans="1:11" ht="15">
      <c r="A23" s="61">
        <v>1</v>
      </c>
      <c r="B23" s="312" t="s">
        <v>56</v>
      </c>
      <c r="C23" s="312"/>
      <c r="D23" s="312"/>
      <c r="E23" s="312"/>
      <c r="F23" s="313">
        <v>45000</v>
      </c>
      <c r="G23" s="313"/>
      <c r="H23" s="310"/>
      <c r="I23" s="310"/>
      <c r="J23" s="311">
        <f>F23*H23*12</f>
        <v>0</v>
      </c>
      <c r="K23" s="311"/>
    </row>
    <row r="24" spans="1:11" ht="15">
      <c r="A24" s="61">
        <v>2</v>
      </c>
      <c r="B24" s="312" t="s">
        <v>57</v>
      </c>
      <c r="C24" s="312"/>
      <c r="D24" s="312"/>
      <c r="E24" s="312"/>
      <c r="F24" s="313">
        <v>5000</v>
      </c>
      <c r="G24" s="313"/>
      <c r="H24" s="310"/>
      <c r="I24" s="310"/>
      <c r="J24" s="311">
        <f aca="true" t="shared" si="0" ref="J24:J44">F24*H24*12</f>
        <v>0</v>
      </c>
      <c r="K24" s="311"/>
    </row>
    <row r="25" spans="1:11" ht="15">
      <c r="A25" s="61">
        <v>3</v>
      </c>
      <c r="B25" s="312" t="s">
        <v>58</v>
      </c>
      <c r="C25" s="312"/>
      <c r="D25" s="312"/>
      <c r="E25" s="312"/>
      <c r="F25" s="313">
        <v>4500</v>
      </c>
      <c r="G25" s="313"/>
      <c r="H25" s="310"/>
      <c r="I25" s="310"/>
      <c r="J25" s="311">
        <f t="shared" si="0"/>
        <v>0</v>
      </c>
      <c r="K25" s="311"/>
    </row>
    <row r="26" spans="1:11" ht="15">
      <c r="A26" s="61">
        <v>4</v>
      </c>
      <c r="B26" s="312" t="s">
        <v>59</v>
      </c>
      <c r="C26" s="312"/>
      <c r="D26" s="312"/>
      <c r="E26" s="312"/>
      <c r="F26" s="313">
        <v>4000</v>
      </c>
      <c r="G26" s="313"/>
      <c r="H26" s="310"/>
      <c r="I26" s="310"/>
      <c r="J26" s="311">
        <f t="shared" si="0"/>
        <v>0</v>
      </c>
      <c r="K26" s="311"/>
    </row>
    <row r="27" spans="1:11" ht="33" customHeight="1">
      <c r="A27" s="61">
        <v>5</v>
      </c>
      <c r="B27" s="328" t="s">
        <v>60</v>
      </c>
      <c r="C27" s="329"/>
      <c r="D27" s="329"/>
      <c r="E27" s="330"/>
      <c r="F27" s="313">
        <v>5000</v>
      </c>
      <c r="G27" s="313"/>
      <c r="H27" s="324"/>
      <c r="I27" s="325"/>
      <c r="J27" s="311">
        <f t="shared" si="0"/>
        <v>0</v>
      </c>
      <c r="K27" s="311"/>
    </row>
    <row r="28" spans="1:11" ht="15">
      <c r="A28" s="61">
        <v>6</v>
      </c>
      <c r="B28" s="312" t="s">
        <v>15</v>
      </c>
      <c r="C28" s="312"/>
      <c r="D28" s="312"/>
      <c r="E28" s="312"/>
      <c r="F28" s="313">
        <v>2000</v>
      </c>
      <c r="G28" s="313"/>
      <c r="H28" s="310"/>
      <c r="I28" s="310"/>
      <c r="J28" s="311">
        <f t="shared" si="0"/>
        <v>0</v>
      </c>
      <c r="K28" s="311"/>
    </row>
    <row r="29" spans="1:11" ht="15">
      <c r="A29" s="61">
        <v>7</v>
      </c>
      <c r="B29" s="312" t="s">
        <v>19</v>
      </c>
      <c r="C29" s="312"/>
      <c r="D29" s="312"/>
      <c r="E29" s="312"/>
      <c r="F29" s="313">
        <v>5200</v>
      </c>
      <c r="G29" s="313"/>
      <c r="H29" s="310"/>
      <c r="I29" s="310"/>
      <c r="J29" s="311">
        <f t="shared" si="0"/>
        <v>0</v>
      </c>
      <c r="K29" s="311"/>
    </row>
    <row r="30" spans="1:11" ht="15">
      <c r="A30" s="61">
        <v>8</v>
      </c>
      <c r="B30" s="312" t="s">
        <v>61</v>
      </c>
      <c r="C30" s="312"/>
      <c r="D30" s="312"/>
      <c r="E30" s="312"/>
      <c r="F30" s="313">
        <v>2000</v>
      </c>
      <c r="G30" s="313"/>
      <c r="H30" s="310"/>
      <c r="I30" s="310"/>
      <c r="J30" s="311">
        <f t="shared" si="0"/>
        <v>0</v>
      </c>
      <c r="K30" s="311"/>
    </row>
    <row r="31" spans="1:11" ht="15">
      <c r="A31" s="61">
        <v>9</v>
      </c>
      <c r="B31" s="327" t="s">
        <v>62</v>
      </c>
      <c r="C31" s="327"/>
      <c r="D31" s="327"/>
      <c r="E31" s="327"/>
      <c r="F31" s="313">
        <v>2000</v>
      </c>
      <c r="G31" s="313"/>
      <c r="H31" s="324"/>
      <c r="I31" s="325"/>
      <c r="J31" s="311">
        <f t="shared" si="0"/>
        <v>0</v>
      </c>
      <c r="K31" s="311"/>
    </row>
    <row r="32" spans="1:11" ht="15">
      <c r="A32" s="61">
        <v>10</v>
      </c>
      <c r="B32" s="327" t="s">
        <v>69</v>
      </c>
      <c r="C32" s="327"/>
      <c r="D32" s="327"/>
      <c r="E32" s="327"/>
      <c r="F32" s="313">
        <v>2000</v>
      </c>
      <c r="G32" s="313"/>
      <c r="H32" s="325"/>
      <c r="I32" s="325"/>
      <c r="J32" s="311">
        <f t="shared" si="0"/>
        <v>0</v>
      </c>
      <c r="K32" s="311"/>
    </row>
    <row r="33" spans="1:11" ht="15">
      <c r="A33" s="61">
        <v>11</v>
      </c>
      <c r="B33" s="312" t="s">
        <v>57</v>
      </c>
      <c r="C33" s="312"/>
      <c r="D33" s="312"/>
      <c r="E33" s="312"/>
      <c r="F33" s="313">
        <v>1300</v>
      </c>
      <c r="G33" s="313"/>
      <c r="H33" s="310"/>
      <c r="I33" s="310"/>
      <c r="J33" s="311">
        <f t="shared" si="0"/>
        <v>0</v>
      </c>
      <c r="K33" s="311"/>
    </row>
    <row r="34" spans="1:11" ht="15">
      <c r="A34" s="61">
        <v>12</v>
      </c>
      <c r="B34" s="312" t="s">
        <v>150</v>
      </c>
      <c r="C34" s="312"/>
      <c r="D34" s="312"/>
      <c r="E34" s="312"/>
      <c r="F34" s="313">
        <v>6000</v>
      </c>
      <c r="G34" s="313"/>
      <c r="H34" s="310"/>
      <c r="I34" s="310"/>
      <c r="J34" s="311">
        <f t="shared" si="0"/>
        <v>0</v>
      </c>
      <c r="K34" s="311"/>
    </row>
    <row r="35" spans="1:11" ht="15">
      <c r="A35" s="61">
        <v>13</v>
      </c>
      <c r="B35" s="312" t="s">
        <v>151</v>
      </c>
      <c r="C35" s="312"/>
      <c r="D35" s="312"/>
      <c r="E35" s="312"/>
      <c r="F35" s="313">
        <v>6000</v>
      </c>
      <c r="G35" s="313"/>
      <c r="H35" s="310"/>
      <c r="I35" s="310"/>
      <c r="J35" s="311">
        <f t="shared" si="0"/>
        <v>0</v>
      </c>
      <c r="K35" s="311"/>
    </row>
    <row r="36" spans="1:11" ht="15">
      <c r="A36" s="61">
        <v>14</v>
      </c>
      <c r="B36" s="312" t="s">
        <v>152</v>
      </c>
      <c r="C36" s="312"/>
      <c r="D36" s="312"/>
      <c r="E36" s="312"/>
      <c r="F36" s="313">
        <v>6000</v>
      </c>
      <c r="G36" s="313"/>
      <c r="H36" s="310"/>
      <c r="I36" s="310"/>
      <c r="J36" s="311">
        <f t="shared" si="0"/>
        <v>0</v>
      </c>
      <c r="K36" s="311"/>
    </row>
    <row r="37" spans="1:11" ht="15">
      <c r="A37" s="61">
        <v>15</v>
      </c>
      <c r="B37" s="312" t="s">
        <v>153</v>
      </c>
      <c r="C37" s="312"/>
      <c r="D37" s="312"/>
      <c r="E37" s="312"/>
      <c r="F37" s="313">
        <v>4500</v>
      </c>
      <c r="G37" s="313"/>
      <c r="H37" s="310"/>
      <c r="I37" s="310"/>
      <c r="J37" s="311">
        <f t="shared" si="0"/>
        <v>0</v>
      </c>
      <c r="K37" s="311"/>
    </row>
    <row r="38" spans="1:11" ht="15">
      <c r="A38" s="61">
        <v>16</v>
      </c>
      <c r="B38" s="312" t="s">
        <v>154</v>
      </c>
      <c r="C38" s="312"/>
      <c r="D38" s="312"/>
      <c r="E38" s="312"/>
      <c r="F38" s="313">
        <v>4500</v>
      </c>
      <c r="G38" s="313"/>
      <c r="H38" s="310"/>
      <c r="I38" s="310"/>
      <c r="J38" s="311">
        <f t="shared" si="0"/>
        <v>0</v>
      </c>
      <c r="K38" s="311"/>
    </row>
    <row r="39" spans="1:11" ht="15">
      <c r="A39" s="61">
        <v>17</v>
      </c>
      <c r="B39" s="312" t="s">
        <v>155</v>
      </c>
      <c r="C39" s="312"/>
      <c r="D39" s="312"/>
      <c r="E39" s="312"/>
      <c r="F39" s="313">
        <v>4500</v>
      </c>
      <c r="G39" s="313"/>
      <c r="H39" s="310"/>
      <c r="I39" s="310"/>
      <c r="J39" s="311">
        <f t="shared" si="0"/>
        <v>0</v>
      </c>
      <c r="K39" s="311"/>
    </row>
    <row r="40" spans="1:11" ht="15">
      <c r="A40" s="61">
        <v>18</v>
      </c>
      <c r="B40" s="312" t="s">
        <v>156</v>
      </c>
      <c r="C40" s="312"/>
      <c r="D40" s="312"/>
      <c r="E40" s="312"/>
      <c r="F40" s="313">
        <v>4500</v>
      </c>
      <c r="G40" s="313"/>
      <c r="H40" s="310"/>
      <c r="I40" s="310"/>
      <c r="J40" s="311">
        <f t="shared" si="0"/>
        <v>0</v>
      </c>
      <c r="K40" s="311"/>
    </row>
    <row r="41" spans="1:11" ht="15">
      <c r="A41" s="61">
        <v>19</v>
      </c>
      <c r="B41" s="312" t="s">
        <v>15</v>
      </c>
      <c r="C41" s="312"/>
      <c r="D41" s="312"/>
      <c r="E41" s="312"/>
      <c r="F41" s="313">
        <v>4000</v>
      </c>
      <c r="G41" s="313"/>
      <c r="H41" s="310"/>
      <c r="I41" s="310"/>
      <c r="J41" s="311">
        <f t="shared" si="0"/>
        <v>0</v>
      </c>
      <c r="K41" s="311"/>
    </row>
    <row r="42" spans="1:11" ht="15">
      <c r="A42" s="61">
        <v>20</v>
      </c>
      <c r="B42" s="312" t="s">
        <v>63</v>
      </c>
      <c r="C42" s="312"/>
      <c r="D42" s="312"/>
      <c r="E42" s="312"/>
      <c r="F42" s="313">
        <v>5000</v>
      </c>
      <c r="G42" s="313"/>
      <c r="H42" s="310"/>
      <c r="I42" s="310"/>
      <c r="J42" s="311">
        <f t="shared" si="0"/>
        <v>0</v>
      </c>
      <c r="K42" s="311"/>
    </row>
    <row r="43" spans="1:11" ht="15">
      <c r="A43" s="61">
        <v>21</v>
      </c>
      <c r="B43" s="312" t="s">
        <v>64</v>
      </c>
      <c r="C43" s="312"/>
      <c r="D43" s="312"/>
      <c r="E43" s="312"/>
      <c r="F43" s="313">
        <v>3000</v>
      </c>
      <c r="G43" s="313"/>
      <c r="H43" s="310"/>
      <c r="I43" s="310"/>
      <c r="J43" s="311">
        <f t="shared" si="0"/>
        <v>0</v>
      </c>
      <c r="K43" s="311"/>
    </row>
    <row r="44" spans="1:11" ht="15">
      <c r="A44" s="61">
        <v>22</v>
      </c>
      <c r="B44" s="312" t="s">
        <v>65</v>
      </c>
      <c r="C44" s="312"/>
      <c r="D44" s="312"/>
      <c r="E44" s="312"/>
      <c r="F44" s="313">
        <v>5000</v>
      </c>
      <c r="G44" s="313"/>
      <c r="H44" s="310"/>
      <c r="I44" s="310"/>
      <c r="J44" s="311">
        <f t="shared" si="0"/>
        <v>0</v>
      </c>
      <c r="K44" s="311"/>
    </row>
    <row r="45" spans="1:11" ht="15">
      <c r="A45" s="61">
        <v>23</v>
      </c>
      <c r="B45" s="292" t="s">
        <v>148</v>
      </c>
      <c r="C45" s="293"/>
      <c r="D45" s="293"/>
      <c r="E45" s="294"/>
      <c r="F45" s="295">
        <v>5000</v>
      </c>
      <c r="G45" s="296"/>
      <c r="H45" s="297"/>
      <c r="I45" s="298"/>
      <c r="J45" s="299">
        <f>F45*H45*12</f>
        <v>0</v>
      </c>
      <c r="K45" s="300"/>
    </row>
    <row r="46" spans="1:11" ht="15.75">
      <c r="A46" s="7"/>
      <c r="B46" s="334" t="s">
        <v>51</v>
      </c>
      <c r="C46" s="334"/>
      <c r="D46" s="334"/>
      <c r="E46" s="334"/>
      <c r="F46" s="335"/>
      <c r="G46" s="335"/>
      <c r="H46" s="335">
        <f>SUM(H23:I44)</f>
        <v>0</v>
      </c>
      <c r="I46" s="335"/>
      <c r="J46" s="335">
        <f>SUM(J23:K45)</f>
        <v>0</v>
      </c>
      <c r="K46" s="335"/>
    </row>
    <row r="47" spans="1:11" ht="15.75">
      <c r="A47" s="7"/>
      <c r="B47" s="334" t="s">
        <v>66</v>
      </c>
      <c r="C47" s="334"/>
      <c r="D47" s="334"/>
      <c r="E47" s="334"/>
      <c r="F47" s="335">
        <v>1000</v>
      </c>
      <c r="G47" s="335"/>
      <c r="H47" s="335">
        <f>H46</f>
        <v>0</v>
      </c>
      <c r="I47" s="335"/>
      <c r="J47" s="335">
        <f>F47*H47</f>
        <v>0</v>
      </c>
      <c r="K47" s="335"/>
    </row>
    <row r="48" spans="1:11" ht="15.75">
      <c r="A48" s="7"/>
      <c r="B48" s="334" t="s">
        <v>67</v>
      </c>
      <c r="C48" s="334"/>
      <c r="D48" s="334"/>
      <c r="E48" s="334"/>
      <c r="F48" s="335"/>
      <c r="G48" s="335"/>
      <c r="H48" s="335">
        <f>H47</f>
        <v>0</v>
      </c>
      <c r="I48" s="335"/>
      <c r="J48" s="335">
        <f>J46+J47</f>
        <v>0</v>
      </c>
      <c r="K48" s="335"/>
    </row>
    <row r="49" spans="2:11" ht="15">
      <c r="B49" s="326"/>
      <c r="C49" s="326"/>
      <c r="D49" s="326"/>
      <c r="E49" s="326"/>
      <c r="F49" s="326"/>
      <c r="G49" s="326"/>
      <c r="H49" s="326"/>
      <c r="I49" s="326"/>
      <c r="J49" s="326"/>
      <c r="K49" s="326"/>
    </row>
    <row r="50" ht="15">
      <c r="F50" s="4"/>
    </row>
  </sheetData>
  <sheetProtection password="8D0A" sheet="1" objects="1" scenarios="1" selectLockedCells="1"/>
  <mergeCells count="135">
    <mergeCell ref="A7:F7"/>
    <mergeCell ref="G7:K7"/>
    <mergeCell ref="A8:F8"/>
    <mergeCell ref="G8:K8"/>
    <mergeCell ref="E5:F5"/>
    <mergeCell ref="E6:F6"/>
    <mergeCell ref="B48:E48"/>
    <mergeCell ref="F48:G48"/>
    <mergeCell ref="H48:I48"/>
    <mergeCell ref="J48:K48"/>
    <mergeCell ref="B46:E46"/>
    <mergeCell ref="F46:G46"/>
    <mergeCell ref="H46:I46"/>
    <mergeCell ref="J46:K46"/>
    <mergeCell ref="B47:E47"/>
    <mergeCell ref="F47:G47"/>
    <mergeCell ref="H47:I47"/>
    <mergeCell ref="J47:K47"/>
    <mergeCell ref="B43:E43"/>
    <mergeCell ref="F43:G43"/>
    <mergeCell ref="H43:I43"/>
    <mergeCell ref="J43:K43"/>
    <mergeCell ref="B44:E44"/>
    <mergeCell ref="F44:G44"/>
    <mergeCell ref="B39:E39"/>
    <mergeCell ref="H44:I44"/>
    <mergeCell ref="J44:K44"/>
    <mergeCell ref="F41:G41"/>
    <mergeCell ref="H41:I41"/>
    <mergeCell ref="J41:K41"/>
    <mergeCell ref="F42:G42"/>
    <mergeCell ref="H42:I42"/>
    <mergeCell ref="J42:K42"/>
    <mergeCell ref="H39:I39"/>
    <mergeCell ref="J39:K39"/>
    <mergeCell ref="F40:G40"/>
    <mergeCell ref="H40:I40"/>
    <mergeCell ref="J40:K40"/>
    <mergeCell ref="B40:E40"/>
    <mergeCell ref="F39:G39"/>
    <mergeCell ref="H38:I38"/>
    <mergeCell ref="J38:K38"/>
    <mergeCell ref="J26:K26"/>
    <mergeCell ref="B25:E25"/>
    <mergeCell ref="F25:G25"/>
    <mergeCell ref="B27:E27"/>
    <mergeCell ref="F27:G27"/>
    <mergeCell ref="F35:G35"/>
    <mergeCell ref="H35:I35"/>
    <mergeCell ref="J35:K35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36:E36"/>
    <mergeCell ref="F36:G36"/>
    <mergeCell ref="B38:E38"/>
    <mergeCell ref="B49:E49"/>
    <mergeCell ref="F49:G49"/>
    <mergeCell ref="H49:I49"/>
    <mergeCell ref="J49:K49"/>
    <mergeCell ref="B30:E30"/>
    <mergeCell ref="F30:G30"/>
    <mergeCell ref="H30:I30"/>
    <mergeCell ref="B41:E41"/>
    <mergeCell ref="B42:E42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5:E35"/>
    <mergeCell ref="B37:E37"/>
    <mergeCell ref="F37:G37"/>
    <mergeCell ref="H37:I37"/>
    <mergeCell ref="J37:K37"/>
    <mergeCell ref="F38:G38"/>
    <mergeCell ref="H9:I9"/>
    <mergeCell ref="J9:K9"/>
    <mergeCell ref="C10:D10"/>
    <mergeCell ref="A18:F18"/>
    <mergeCell ref="A20:K20"/>
    <mergeCell ref="A21:K21"/>
    <mergeCell ref="B29:E29"/>
    <mergeCell ref="B23:E23"/>
    <mergeCell ref="F29:G29"/>
    <mergeCell ref="J22:K22"/>
    <mergeCell ref="H22:I22"/>
    <mergeCell ref="F22:G22"/>
    <mergeCell ref="B22:E22"/>
    <mergeCell ref="H27:I27"/>
    <mergeCell ref="J27:K27"/>
    <mergeCell ref="B28:E28"/>
    <mergeCell ref="F28:G28"/>
    <mergeCell ref="H28:I28"/>
    <mergeCell ref="J28:K28"/>
    <mergeCell ref="H25:I25"/>
    <mergeCell ref="J25:K25"/>
    <mergeCell ref="B26:E26"/>
    <mergeCell ref="F26:G26"/>
    <mergeCell ref="H26:I26"/>
    <mergeCell ref="E1:H1"/>
    <mergeCell ref="B45:E45"/>
    <mergeCell ref="F45:G45"/>
    <mergeCell ref="H45:I45"/>
    <mergeCell ref="J45:K45"/>
    <mergeCell ref="A2:K2"/>
    <mergeCell ref="A3:K3"/>
    <mergeCell ref="A4:K4"/>
    <mergeCell ref="A5:D5"/>
    <mergeCell ref="G5:K6"/>
    <mergeCell ref="A6:D6"/>
    <mergeCell ref="C11:D11"/>
    <mergeCell ref="H23:I23"/>
    <mergeCell ref="J23:K23"/>
    <mergeCell ref="B24:E24"/>
    <mergeCell ref="F24:G24"/>
    <mergeCell ref="H24:I24"/>
    <mergeCell ref="J24:K24"/>
    <mergeCell ref="F23:G23"/>
    <mergeCell ref="B9:E9"/>
    <mergeCell ref="F9:F10"/>
    <mergeCell ref="H29:I29"/>
    <mergeCell ref="J29:K29"/>
    <mergeCell ref="G9:G10"/>
  </mergeCells>
  <printOptions horizontalCentered="1" verticalCentered="1"/>
  <pageMargins left="0.7" right="0.7" top="0.75" bottom="0.75" header="0.3" footer="0.3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44"/>
  <sheetViews>
    <sheetView showZeros="0" view="pageBreakPreview" zoomScaleSheetLayoutView="100" zoomScalePageLayoutView="0" workbookViewId="0" topLeftCell="A1">
      <selection activeCell="L15" sqref="L15"/>
    </sheetView>
  </sheetViews>
  <sheetFormatPr defaultColWidth="9.140625" defaultRowHeight="15"/>
  <cols>
    <col min="1" max="1" width="4.421875" style="0" customWidth="1"/>
    <col min="2" max="2" width="8.28125" style="0" customWidth="1"/>
    <col min="3" max="3" width="1.8515625" style="0" customWidth="1"/>
    <col min="4" max="4" width="7.8515625" style="0" customWidth="1"/>
    <col min="6" max="6" width="7.57421875" style="0" customWidth="1"/>
    <col min="7" max="7" width="11.8515625" style="0" customWidth="1"/>
    <col min="8" max="8" width="9.8515625" style="0" customWidth="1"/>
    <col min="9" max="9" width="8.140625" style="0" customWidth="1"/>
    <col min="10" max="10" width="10.8515625" style="0" customWidth="1"/>
    <col min="11" max="11" width="8.00390625" style="0" customWidth="1"/>
    <col min="12" max="12" width="8.8515625" style="0" customWidth="1"/>
    <col min="13" max="13" width="15.00390625" style="0" customWidth="1"/>
    <col min="14" max="15" width="7.7109375" style="0" customWidth="1"/>
    <col min="16" max="16" width="10.140625" style="0" customWidth="1"/>
    <col min="17" max="17" width="11.7109375" style="0" customWidth="1"/>
    <col min="18" max="18" width="9.28125" style="0" customWidth="1"/>
    <col min="19" max="19" width="11.57421875" style="0" customWidth="1"/>
  </cols>
  <sheetData>
    <row r="1" spans="1:19" ht="15">
      <c r="A1" s="336" t="str">
        <f>'ANNEXURE-I'!A2</f>
        <v>NUMBER STATEMENT :</v>
      </c>
      <c r="B1" s="337"/>
      <c r="C1" s="337"/>
      <c r="D1" s="337"/>
      <c r="E1" s="337"/>
      <c r="F1" s="337"/>
      <c r="G1" s="337"/>
      <c r="H1" s="337"/>
      <c r="I1" s="337"/>
      <c r="J1" s="337"/>
      <c r="K1" s="174">
        <f>'ANNEXURE-IIA'!I1</f>
        <v>2025</v>
      </c>
      <c r="L1" s="174" t="str">
        <f>'ANNEXURE-IIA'!J1</f>
        <v>- 2026</v>
      </c>
      <c r="M1" s="174"/>
      <c r="N1" s="174"/>
      <c r="O1" s="174"/>
      <c r="P1" s="174"/>
      <c r="Q1" s="174"/>
      <c r="R1" s="174"/>
      <c r="S1" s="175"/>
    </row>
    <row r="2" spans="1:19" ht="15">
      <c r="A2" s="313" t="s">
        <v>70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</row>
    <row r="3" spans="1:19" ht="15">
      <c r="A3" s="254" t="s">
        <v>232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</row>
    <row r="4" spans="1:19" ht="12" customHeight="1">
      <c r="A4" s="356" t="s">
        <v>0</v>
      </c>
      <c r="B4" s="356"/>
      <c r="C4" s="356"/>
      <c r="D4" s="356"/>
      <c r="E4" s="356"/>
      <c r="F4" s="380">
        <f>'ANNEXURE-I'!D3</f>
        <v>43</v>
      </c>
      <c r="G4" s="381"/>
      <c r="H4" s="373" t="str">
        <f>'ANNEXURE-II'!G5</f>
        <v>41010291 /  SCHOOL EDUCATION</v>
      </c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5"/>
    </row>
    <row r="5" spans="1:19" ht="12" customHeight="1">
      <c r="A5" s="356" t="s">
        <v>1</v>
      </c>
      <c r="B5" s="356"/>
      <c r="C5" s="356"/>
      <c r="D5" s="356"/>
      <c r="E5" s="356"/>
      <c r="F5" s="380" t="str">
        <f>'ANNEXURE-I'!D4</f>
        <v>03</v>
      </c>
      <c r="G5" s="381"/>
      <c r="H5" s="376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8"/>
    </row>
    <row r="6" spans="1:19" ht="12" customHeight="1">
      <c r="A6" s="353" t="str">
        <f>'ANNEXURE-IIA'!A7:F7</f>
        <v>IFHRMS CODE / SUB-ORDINATE OFFICE NAME &amp; PLACE</v>
      </c>
      <c r="B6" s="354"/>
      <c r="C6" s="354"/>
      <c r="D6" s="354"/>
      <c r="E6" s="354"/>
      <c r="F6" s="354"/>
      <c r="G6" s="355"/>
      <c r="H6" s="353">
        <f>'ANNEXURE-I'!G5</f>
        <v>0</v>
      </c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5"/>
    </row>
    <row r="7" spans="1:19" ht="12" customHeight="1">
      <c r="A7" s="356" t="str">
        <f>'ANNEXURE-IIA'!A8:F8</f>
        <v>HEAD OF ACCOUNT</v>
      </c>
      <c r="B7" s="356"/>
      <c r="C7" s="356"/>
      <c r="D7" s="356"/>
      <c r="E7" s="356"/>
      <c r="F7" s="356"/>
      <c r="G7" s="356"/>
      <c r="H7" s="354" t="str">
        <f>'ANNEXURE-II'!G8</f>
        <v>2202-02-109 AA</v>
      </c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5"/>
    </row>
    <row r="8" spans="1:20" ht="33.75" customHeight="1">
      <c r="A8" s="44" t="s">
        <v>76</v>
      </c>
      <c r="B8" s="379" t="s">
        <v>162</v>
      </c>
      <c r="C8" s="379"/>
      <c r="D8" s="379"/>
      <c r="E8" s="44" t="s">
        <v>9</v>
      </c>
      <c r="F8" s="44" t="s">
        <v>31</v>
      </c>
      <c r="G8" s="156" t="s">
        <v>73</v>
      </c>
      <c r="H8" s="44" t="s">
        <v>10</v>
      </c>
      <c r="I8" s="44" t="s">
        <v>31</v>
      </c>
      <c r="J8" s="156" t="s">
        <v>73</v>
      </c>
      <c r="K8" s="44" t="s">
        <v>24</v>
      </c>
      <c r="L8" s="44" t="s">
        <v>31</v>
      </c>
      <c r="M8" s="44" t="s">
        <v>73</v>
      </c>
      <c r="N8" s="44" t="s">
        <v>40</v>
      </c>
      <c r="O8" s="44" t="s">
        <v>31</v>
      </c>
      <c r="P8" s="156" t="s">
        <v>73</v>
      </c>
      <c r="Q8" s="44" t="s">
        <v>4</v>
      </c>
      <c r="R8" s="44" t="s">
        <v>31</v>
      </c>
      <c r="S8" s="156" t="s">
        <v>73</v>
      </c>
      <c r="T8" s="5"/>
    </row>
    <row r="9" spans="1:20" s="49" customFormat="1" ht="10.5" customHeight="1">
      <c r="A9" s="94">
        <v>1</v>
      </c>
      <c r="B9" s="94">
        <v>2</v>
      </c>
      <c r="C9" s="94"/>
      <c r="D9" s="94">
        <v>3</v>
      </c>
      <c r="E9" s="94">
        <v>4</v>
      </c>
      <c r="F9" s="94">
        <v>5</v>
      </c>
      <c r="G9" s="94">
        <v>6</v>
      </c>
      <c r="H9" s="94">
        <v>7</v>
      </c>
      <c r="I9" s="94">
        <v>8</v>
      </c>
      <c r="J9" s="94">
        <v>9</v>
      </c>
      <c r="K9" s="94">
        <v>10</v>
      </c>
      <c r="L9" s="94">
        <v>11</v>
      </c>
      <c r="M9" s="94">
        <v>12</v>
      </c>
      <c r="N9" s="94">
        <v>13</v>
      </c>
      <c r="O9" s="94">
        <v>14</v>
      </c>
      <c r="P9" s="94">
        <v>15</v>
      </c>
      <c r="Q9" s="94">
        <v>16</v>
      </c>
      <c r="R9" s="94">
        <v>17</v>
      </c>
      <c r="S9" s="94">
        <v>18</v>
      </c>
      <c r="T9" s="95"/>
    </row>
    <row r="10" spans="1:19" ht="13.5" customHeight="1">
      <c r="A10" s="8">
        <v>1</v>
      </c>
      <c r="B10" s="9">
        <v>4100</v>
      </c>
      <c r="C10" s="44" t="s">
        <v>12</v>
      </c>
      <c r="D10" s="18">
        <v>13600</v>
      </c>
      <c r="E10" s="20">
        <v>1300</v>
      </c>
      <c r="F10" s="10">
        <f>_xlfn.SUMIFS('ANNEXURE-I'!R$11:R$91,'ANNEXURE-I'!AC$11:AC$91,"&gt;="&amp;'ANNEXURE-III'!B10,'ANNEXURE-I'!AC$11:AC$91,"&lt;="&amp;'ANNEXURE-III'!D10)</f>
        <v>0</v>
      </c>
      <c r="G10" s="10">
        <f>E10*F10*12</f>
        <v>0</v>
      </c>
      <c r="H10" s="20">
        <v>700</v>
      </c>
      <c r="I10" s="10">
        <f>_xlfn.SUMIFS('ANNEXURE-I'!S$11:S$91,'ANNEXURE-I'!AC$11:AC$91,"&gt;="&amp;'ANNEXURE-III'!B10,'ANNEXURE-I'!AC$11:AC$91,"&lt;="&amp;'ANNEXURE-III'!D10)</f>
        <v>0</v>
      </c>
      <c r="J10" s="10">
        <f>H10*I10*12</f>
        <v>0</v>
      </c>
      <c r="K10" s="8">
        <v>600</v>
      </c>
      <c r="L10" s="10">
        <f>_xlfn.SUMIFS('ANNEXURE-I'!T$11:T$91,'ANNEXURE-I'!AC$11:AC$91,"&gt;="&amp;'ANNEXURE-III'!B10,'ANNEXURE-I'!AC$11:AC$91,"&lt;="&amp;'ANNEXURE-III'!D10)</f>
        <v>0</v>
      </c>
      <c r="M10" s="21">
        <f>K10*L10*12*0.4</f>
        <v>0</v>
      </c>
      <c r="N10" s="20">
        <v>400</v>
      </c>
      <c r="O10" s="10">
        <f>_xlfn.SUMIFS('ANNEXURE-I'!U$11:U$91,'ANNEXURE-I'!AC$11:AC$91,"&gt;="&amp;'ANNEXURE-III'!B10,'ANNEXURE-I'!AC$11:AC$91,"&lt;="&amp;'ANNEXURE-III'!D10)</f>
        <v>0</v>
      </c>
      <c r="P10" s="10">
        <f>N10*O10*12</f>
        <v>0</v>
      </c>
      <c r="Q10" s="8">
        <v>250</v>
      </c>
      <c r="R10" s="10">
        <f>_xlfn.SUMIFS('ANNEXURE-I'!V$11:V$91,'ANNEXURE-I'!AC$11:AC$91,"&gt;="&amp;'ANNEXURE-III'!B10,'ANNEXURE-I'!AC$11:AC$91,"&lt;="&amp;'ANNEXURE-III'!D10)</f>
        <v>0</v>
      </c>
      <c r="S10" s="10">
        <f>Q10*R10*12</f>
        <v>0</v>
      </c>
    </row>
    <row r="11" spans="1:19" ht="13.5" customHeight="1">
      <c r="A11" s="8">
        <v>2</v>
      </c>
      <c r="B11" s="9">
        <v>13601</v>
      </c>
      <c r="C11" s="44" t="s">
        <v>12</v>
      </c>
      <c r="D11" s="9">
        <v>17200</v>
      </c>
      <c r="E11" s="20">
        <v>1500</v>
      </c>
      <c r="F11" s="10">
        <f>_xlfn.SUMIFS('ANNEXURE-I'!R$11:R$91,'ANNEXURE-I'!AC$11:AC$91,"&gt;="&amp;'ANNEXURE-III'!B11,'ANNEXURE-I'!AC$11:AC$91,"&lt;="&amp;'ANNEXURE-III'!D11)</f>
        <v>0</v>
      </c>
      <c r="G11" s="10">
        <f aca="true" t="shared" si="0" ref="G11:G27">E11*F11*12</f>
        <v>0</v>
      </c>
      <c r="H11" s="20">
        <v>1000</v>
      </c>
      <c r="I11" s="10">
        <f>_xlfn.SUMIFS('ANNEXURE-I'!S$11:S$91,'ANNEXURE-I'!AC$11:AC$91,"&gt;="&amp;'ANNEXURE-III'!B11,'ANNEXURE-I'!AC$11:AC$91,"&lt;="&amp;'ANNEXURE-III'!D11)</f>
        <v>0</v>
      </c>
      <c r="J11" s="10">
        <f aca="true" t="shared" si="1" ref="J11:J26">H11*I11*12</f>
        <v>0</v>
      </c>
      <c r="K11" s="8">
        <v>700</v>
      </c>
      <c r="L11" s="10">
        <f>_xlfn.SUMIFS('ANNEXURE-I'!T$11:T$91,'ANNEXURE-I'!AC$11:AC$91,"&gt;="&amp;'ANNEXURE-III'!B11,'ANNEXURE-I'!AC$11:AC$91,"&lt;="&amp;'ANNEXURE-III'!D11)</f>
        <v>0</v>
      </c>
      <c r="M11" s="21">
        <f aca="true" t="shared" si="2" ref="M11:M26">K11*L11*12</f>
        <v>0</v>
      </c>
      <c r="N11" s="20">
        <v>450</v>
      </c>
      <c r="O11" s="10">
        <f>_xlfn.SUMIFS('ANNEXURE-I'!U$11:U$91,'ANNEXURE-I'!AC$11:AC$91,"&gt;="&amp;'ANNEXURE-III'!B11,'ANNEXURE-I'!AC$11:AC$91,"&lt;="&amp;'ANNEXURE-III'!D11)</f>
        <v>0</v>
      </c>
      <c r="P11" s="10">
        <f aca="true" t="shared" si="3" ref="P11:P26">N11*O11*12</f>
        <v>0</v>
      </c>
      <c r="Q11" s="8">
        <v>300</v>
      </c>
      <c r="R11" s="10">
        <f>_xlfn.SUMIFS('ANNEXURE-I'!V$11:V$91,'ANNEXURE-I'!AC$11:AC$91,"&gt;="&amp;'ANNEXURE-III'!B11,'ANNEXURE-I'!AC$11:AC$91,"&lt;="&amp;'ANNEXURE-III'!D11)</f>
        <v>0</v>
      </c>
      <c r="S11" s="10">
        <f aca="true" t="shared" si="4" ref="S11:S26">Q11*R11*12</f>
        <v>0</v>
      </c>
    </row>
    <row r="12" spans="1:19" ht="13.5" customHeight="1">
      <c r="A12" s="8">
        <v>3</v>
      </c>
      <c r="B12" s="9">
        <v>17201</v>
      </c>
      <c r="C12" s="44" t="s">
        <v>12</v>
      </c>
      <c r="D12" s="9">
        <v>21000</v>
      </c>
      <c r="E12" s="20">
        <v>1800</v>
      </c>
      <c r="F12" s="10">
        <f>_xlfn.SUMIFS('ANNEXURE-I'!R$11:R$91,'ANNEXURE-I'!AC$11:AC$91,"&gt;="&amp;'ANNEXURE-III'!B12,'ANNEXURE-I'!AC$11:AC$91,"&lt;="&amp;'ANNEXURE-III'!D12)</f>
        <v>0</v>
      </c>
      <c r="G12" s="10">
        <f t="shared" si="0"/>
        <v>0</v>
      </c>
      <c r="H12" s="20">
        <v>1200</v>
      </c>
      <c r="I12" s="10">
        <f>_xlfn.SUMIFS('ANNEXURE-I'!S$11:S$91,'ANNEXURE-I'!AC$11:AC$91,"&gt;="&amp;'ANNEXURE-III'!B12,'ANNEXURE-I'!AC$11:AC$91,"&lt;="&amp;'ANNEXURE-III'!D12)</f>
        <v>0</v>
      </c>
      <c r="J12" s="10">
        <f t="shared" si="1"/>
        <v>0</v>
      </c>
      <c r="K12" s="8">
        <v>800</v>
      </c>
      <c r="L12" s="10">
        <f>_xlfn.SUMIFS('ANNEXURE-I'!T$11:T$91,'ANNEXURE-I'!AC$11:AC$91,"&gt;="&amp;'ANNEXURE-III'!B12,'ANNEXURE-I'!AC$11:AC$91,"&lt;="&amp;'ANNEXURE-III'!D12)</f>
        <v>0</v>
      </c>
      <c r="M12" s="21">
        <f t="shared" si="2"/>
        <v>0</v>
      </c>
      <c r="N12" s="20">
        <v>500</v>
      </c>
      <c r="O12" s="10">
        <f>_xlfn.SUMIFS('ANNEXURE-I'!U$11:U$91,'ANNEXURE-I'!AC$11:AC$91,"&gt;="&amp;'ANNEXURE-III'!B12,'ANNEXURE-I'!AC$11:AC$91,"&lt;="&amp;'ANNEXURE-III'!D12)</f>
        <v>0</v>
      </c>
      <c r="P12" s="10">
        <f t="shared" si="3"/>
        <v>0</v>
      </c>
      <c r="Q12" s="8">
        <v>350</v>
      </c>
      <c r="R12" s="10">
        <f>_xlfn.SUMIFS('ANNEXURE-I'!V$11:V$91,'ANNEXURE-I'!AC$11:AC$91,"&gt;="&amp;'ANNEXURE-III'!B12,'ANNEXURE-I'!AC$11:AC$91,"&lt;="&amp;'ANNEXURE-III'!D12)</f>
        <v>0</v>
      </c>
      <c r="S12" s="10">
        <f t="shared" si="4"/>
        <v>0</v>
      </c>
    </row>
    <row r="13" spans="1:19" ht="13.5" customHeight="1">
      <c r="A13" s="8">
        <v>4</v>
      </c>
      <c r="B13" s="9">
        <v>21001</v>
      </c>
      <c r="C13" s="44" t="s">
        <v>12</v>
      </c>
      <c r="D13" s="9">
        <v>23900</v>
      </c>
      <c r="E13" s="20">
        <v>2100</v>
      </c>
      <c r="F13" s="10">
        <f>_xlfn.SUMIFS('ANNEXURE-I'!R$11:R$91,'ANNEXURE-I'!AC$11:AC$91,"&gt;="&amp;'ANNEXURE-III'!B13,'ANNEXURE-I'!AC$11:AC$91,"&lt;="&amp;'ANNEXURE-III'!D13)</f>
        <v>0</v>
      </c>
      <c r="G13" s="10">
        <f t="shared" si="0"/>
        <v>0</v>
      </c>
      <c r="H13" s="20">
        <v>1400</v>
      </c>
      <c r="I13" s="10">
        <f>_xlfn.SUMIFS('ANNEXURE-I'!S$11:S$91,'ANNEXURE-I'!AC$11:AC$91,"&gt;="&amp;'ANNEXURE-III'!B13,'ANNEXURE-I'!AC$11:AC$91,"&lt;="&amp;'ANNEXURE-III'!D13)</f>
        <v>0</v>
      </c>
      <c r="J13" s="10">
        <f t="shared" si="1"/>
        <v>0</v>
      </c>
      <c r="K13" s="8">
        <v>1000</v>
      </c>
      <c r="L13" s="10">
        <f>_xlfn.SUMIFS('ANNEXURE-I'!T$11:T$91,'ANNEXURE-I'!AC$11:AC$91,"&gt;="&amp;'ANNEXURE-III'!B13,'ANNEXURE-I'!AC$11:AC$91,"&lt;="&amp;'ANNEXURE-III'!D13)</f>
        <v>0</v>
      </c>
      <c r="M13" s="21">
        <f t="shared" si="2"/>
        <v>0</v>
      </c>
      <c r="N13" s="20">
        <v>700</v>
      </c>
      <c r="O13" s="10">
        <f>_xlfn.SUMIFS('ANNEXURE-I'!U$11:U$91,'ANNEXURE-I'!AC$11:AC$91,"&gt;="&amp;'ANNEXURE-III'!B13,'ANNEXURE-I'!AC$11:AC$91,"&lt;="&amp;'ANNEXURE-III'!D13)</f>
        <v>0</v>
      </c>
      <c r="P13" s="10">
        <f t="shared" si="3"/>
        <v>0</v>
      </c>
      <c r="Q13" s="8">
        <v>400</v>
      </c>
      <c r="R13" s="10">
        <f>_xlfn.SUMIFS('ANNEXURE-I'!V$11:V$91,'ANNEXURE-I'!AC$11:AC$91,"&gt;="&amp;'ANNEXURE-III'!B13,'ANNEXURE-I'!AC$11:AC$91,"&lt;="&amp;'ANNEXURE-III'!D13)</f>
        <v>0</v>
      </c>
      <c r="S13" s="10">
        <f t="shared" si="4"/>
        <v>0</v>
      </c>
    </row>
    <row r="14" spans="1:19" ht="13.5" customHeight="1">
      <c r="A14" s="8">
        <v>5</v>
      </c>
      <c r="B14" s="9">
        <v>23901</v>
      </c>
      <c r="C14" s="44" t="s">
        <v>12</v>
      </c>
      <c r="D14" s="9">
        <v>27200</v>
      </c>
      <c r="E14" s="20">
        <v>2600</v>
      </c>
      <c r="F14" s="10">
        <f>_xlfn.SUMIFS('ANNEXURE-I'!R$11:R$91,'ANNEXURE-I'!AC$11:AC$91,"&gt;="&amp;'ANNEXURE-III'!B14,'ANNEXURE-I'!AC$11:AC$91,"&lt;="&amp;'ANNEXURE-III'!D14)</f>
        <v>0</v>
      </c>
      <c r="G14" s="10">
        <f t="shared" si="0"/>
        <v>0</v>
      </c>
      <c r="H14" s="20">
        <v>1700</v>
      </c>
      <c r="I14" s="10">
        <f>_xlfn.SUMIFS('ANNEXURE-I'!S$11:S$91,'ANNEXURE-I'!AC$11:AC$91,"&gt;="&amp;'ANNEXURE-III'!B14,'ANNEXURE-I'!AC$11:AC$91,"&lt;="&amp;'ANNEXURE-III'!D14)</f>
        <v>0</v>
      </c>
      <c r="J14" s="10">
        <f t="shared" si="1"/>
        <v>0</v>
      </c>
      <c r="K14" s="8">
        <v>1200</v>
      </c>
      <c r="L14" s="10">
        <f>_xlfn.SUMIFS('ANNEXURE-I'!T$11:T$91,'ANNEXURE-I'!AC$11:AC$91,"&gt;="&amp;'ANNEXURE-III'!B14,'ANNEXURE-I'!AC$11:AC$91,"&lt;="&amp;'ANNEXURE-III'!D14)</f>
        <v>0</v>
      </c>
      <c r="M14" s="21">
        <f t="shared" si="2"/>
        <v>0</v>
      </c>
      <c r="N14" s="20">
        <v>800</v>
      </c>
      <c r="O14" s="10">
        <f>_xlfn.SUMIFS('ANNEXURE-I'!U$11:U$91,'ANNEXURE-I'!AC$11:AC$91,"&gt;="&amp;'ANNEXURE-III'!B14,'ANNEXURE-I'!AC$11:AC$91,"&lt;="&amp;'ANNEXURE-III'!D14)</f>
        <v>0</v>
      </c>
      <c r="P14" s="10">
        <f t="shared" si="3"/>
        <v>0</v>
      </c>
      <c r="Q14" s="8">
        <v>400</v>
      </c>
      <c r="R14" s="10">
        <f>_xlfn.SUMIFS('ANNEXURE-I'!V$11:V$91,'ANNEXURE-I'!AC$11:AC$91,"&gt;="&amp;'ANNEXURE-III'!B14,'ANNEXURE-I'!AC$11:AC$91,"&lt;="&amp;'ANNEXURE-III'!D14)</f>
        <v>0</v>
      </c>
      <c r="S14" s="10">
        <f t="shared" si="4"/>
        <v>0</v>
      </c>
    </row>
    <row r="15" spans="1:19" ht="13.5" customHeight="1">
      <c r="A15" s="8">
        <v>6</v>
      </c>
      <c r="B15" s="9">
        <v>27201</v>
      </c>
      <c r="C15" s="44" t="s">
        <v>12</v>
      </c>
      <c r="D15" s="9">
        <v>30600</v>
      </c>
      <c r="E15" s="20">
        <v>3100</v>
      </c>
      <c r="F15" s="10">
        <f>_xlfn.SUMIFS('ANNEXURE-I'!R$11:R$91,'ANNEXURE-I'!AC$11:AC$91,"&gt;="&amp;'ANNEXURE-III'!B15,'ANNEXURE-I'!AC$11:AC$91,"&lt;="&amp;'ANNEXURE-III'!D15)</f>
        <v>0</v>
      </c>
      <c r="G15" s="10">
        <f t="shared" si="0"/>
        <v>0</v>
      </c>
      <c r="H15" s="20">
        <v>2000</v>
      </c>
      <c r="I15" s="10">
        <f>_xlfn.SUMIFS('ANNEXURE-I'!S$11:S$91,'ANNEXURE-I'!AC$11:AC$91,"&gt;="&amp;'ANNEXURE-III'!B15,'ANNEXURE-I'!AC$11:AC$91,"&lt;="&amp;'ANNEXURE-III'!D15)</f>
        <v>0</v>
      </c>
      <c r="J15" s="10">
        <f t="shared" si="1"/>
        <v>0</v>
      </c>
      <c r="K15" s="8">
        <v>1500</v>
      </c>
      <c r="L15" s="10">
        <f>_xlfn.SUMIFS('ANNEXURE-I'!T$11:T$91,'ANNEXURE-I'!AC$11:AC$91,"&gt;="&amp;'ANNEXURE-III'!B15,'ANNEXURE-I'!AC$11:AC$91,"&lt;="&amp;'ANNEXURE-III'!D15)</f>
        <v>0</v>
      </c>
      <c r="M15" s="21">
        <f t="shared" si="2"/>
        <v>0</v>
      </c>
      <c r="N15" s="20">
        <v>1000</v>
      </c>
      <c r="O15" s="10">
        <f>_xlfn.SUMIFS('ANNEXURE-I'!U$11:U$91,'ANNEXURE-I'!AC$11:AC$91,"&gt;="&amp;'ANNEXURE-III'!B15,'ANNEXURE-I'!AC$11:AC$91,"&lt;="&amp;'ANNEXURE-III'!D15)</f>
        <v>0</v>
      </c>
      <c r="P15" s="10">
        <f t="shared" si="3"/>
        <v>0</v>
      </c>
      <c r="Q15" s="8">
        <v>450</v>
      </c>
      <c r="R15" s="10">
        <f>_xlfn.SUMIFS('ANNEXURE-I'!V$11:V$91,'ANNEXURE-I'!AC$11:AC$91,"&gt;="&amp;'ANNEXURE-III'!B15,'ANNEXURE-I'!AC$11:AC$91,"&lt;="&amp;'ANNEXURE-III'!D15)</f>
        <v>0</v>
      </c>
      <c r="S15" s="10">
        <f t="shared" si="4"/>
        <v>0</v>
      </c>
    </row>
    <row r="16" spans="1:19" ht="13.5" customHeight="1">
      <c r="A16" s="8">
        <v>7</v>
      </c>
      <c r="B16" s="9">
        <v>30601</v>
      </c>
      <c r="C16" s="44" t="s">
        <v>12</v>
      </c>
      <c r="D16" s="9">
        <v>35400</v>
      </c>
      <c r="E16" s="20">
        <v>3600</v>
      </c>
      <c r="F16" s="10">
        <f>_xlfn.SUMIFS('ANNEXURE-I'!R$11:R$91,'ANNEXURE-I'!AC$11:AC$91,"&gt;="&amp;'ANNEXURE-III'!B16,'ANNEXURE-I'!AC$11:AC$91,"&lt;="&amp;'ANNEXURE-III'!D16)</f>
        <v>0</v>
      </c>
      <c r="G16" s="10">
        <f t="shared" si="0"/>
        <v>0</v>
      </c>
      <c r="H16" s="20">
        <v>2300</v>
      </c>
      <c r="I16" s="10">
        <f>_xlfn.SUMIFS('ANNEXURE-I'!S$11:S$91,'ANNEXURE-I'!AC$11:AC$91,"&gt;="&amp;'ANNEXURE-III'!B16,'ANNEXURE-I'!AC$11:AC$91,"&lt;="&amp;'ANNEXURE-III'!D16)</f>
        <v>0</v>
      </c>
      <c r="J16" s="10">
        <f t="shared" si="1"/>
        <v>0</v>
      </c>
      <c r="K16" s="8">
        <v>1700</v>
      </c>
      <c r="L16" s="10">
        <f>_xlfn.SUMIFS('ANNEXURE-I'!T$11:T$91,'ANNEXURE-I'!AC$11:AC$91,"&gt;="&amp;'ANNEXURE-III'!B16,'ANNEXURE-I'!AC$11:AC$91,"&lt;="&amp;'ANNEXURE-III'!D16)</f>
        <v>0</v>
      </c>
      <c r="M16" s="21">
        <f t="shared" si="2"/>
        <v>0</v>
      </c>
      <c r="N16" s="20">
        <v>1200</v>
      </c>
      <c r="O16" s="10">
        <f>_xlfn.SUMIFS('ANNEXURE-I'!U$11:U$91,'ANNEXURE-I'!AC$11:AC$91,"&gt;="&amp;'ANNEXURE-III'!B16,'ANNEXURE-I'!AC$11:AC$91,"&lt;="&amp;'ANNEXURE-III'!D16)</f>
        <v>0</v>
      </c>
      <c r="P16" s="10">
        <f t="shared" si="3"/>
        <v>0</v>
      </c>
      <c r="Q16" s="8">
        <v>500</v>
      </c>
      <c r="R16" s="10">
        <f>_xlfn.SUMIFS('ANNEXURE-I'!V$11:V$91,'ANNEXURE-I'!AC$11:AC$91,"&gt;="&amp;'ANNEXURE-III'!B16,'ANNEXURE-I'!AC$11:AC$91,"&lt;="&amp;'ANNEXURE-III'!D16)</f>
        <v>0</v>
      </c>
      <c r="S16" s="10">
        <f t="shared" si="4"/>
        <v>0</v>
      </c>
    </row>
    <row r="17" spans="1:19" ht="13.5" customHeight="1">
      <c r="A17" s="8">
        <v>8</v>
      </c>
      <c r="B17" s="9">
        <v>35401</v>
      </c>
      <c r="C17" s="44" t="s">
        <v>12</v>
      </c>
      <c r="D17" s="9">
        <v>37300</v>
      </c>
      <c r="E17" s="20">
        <v>4200</v>
      </c>
      <c r="F17" s="10">
        <f>_xlfn.SUMIFS('ANNEXURE-I'!R$11:R$91,'ANNEXURE-I'!AC$11:AC$91,"&gt;="&amp;'ANNEXURE-III'!B17,'ANNEXURE-I'!AC$11:AC$91,"&lt;="&amp;'ANNEXURE-III'!D17)</f>
        <v>0</v>
      </c>
      <c r="G17" s="10">
        <f t="shared" si="0"/>
        <v>0</v>
      </c>
      <c r="H17" s="20">
        <v>2600</v>
      </c>
      <c r="I17" s="10">
        <f>_xlfn.SUMIFS('ANNEXURE-I'!S$11:S$91,'ANNEXURE-I'!AC$11:AC$91,"&gt;="&amp;'ANNEXURE-III'!B17,'ANNEXURE-I'!AC$11:AC$91,"&lt;="&amp;'ANNEXURE-III'!D17)</f>
        <v>0</v>
      </c>
      <c r="J17" s="10">
        <f t="shared" si="1"/>
        <v>0</v>
      </c>
      <c r="K17" s="8">
        <v>1800</v>
      </c>
      <c r="L17" s="10">
        <f>_xlfn.SUMIFS('ANNEXURE-I'!T$11:T$91,'ANNEXURE-I'!AC$11:AC$91,"&gt;="&amp;'ANNEXURE-III'!B17,'ANNEXURE-I'!AC$11:AC$91,"&lt;="&amp;'ANNEXURE-III'!D17)</f>
        <v>0</v>
      </c>
      <c r="M17" s="21">
        <f t="shared" si="2"/>
        <v>0</v>
      </c>
      <c r="N17" s="20">
        <v>1500</v>
      </c>
      <c r="O17" s="10">
        <f>_xlfn.SUMIFS('ANNEXURE-I'!U$11:U$91,'ANNEXURE-I'!AC$11:AC$91,"&gt;="&amp;'ANNEXURE-III'!B17,'ANNEXURE-I'!AC$11:AC$91,"&lt;="&amp;'ANNEXURE-III'!D17)</f>
        <v>0</v>
      </c>
      <c r="P17" s="10">
        <f t="shared" si="3"/>
        <v>0</v>
      </c>
      <c r="Q17" s="8">
        <v>550</v>
      </c>
      <c r="R17" s="10">
        <f>_xlfn.SUMIFS('ANNEXURE-I'!V$11:V$91,'ANNEXURE-I'!AC$11:AC$91,"&gt;="&amp;'ANNEXURE-III'!B17,'ANNEXURE-I'!AC$11:AC$91,"&lt;="&amp;'ANNEXURE-III'!D17)</f>
        <v>0</v>
      </c>
      <c r="S17" s="10">
        <f t="shared" si="4"/>
        <v>0</v>
      </c>
    </row>
    <row r="18" spans="1:19" ht="13.5" customHeight="1">
      <c r="A18" s="8">
        <v>9</v>
      </c>
      <c r="B18" s="9">
        <v>37301</v>
      </c>
      <c r="C18" s="44" t="s">
        <v>12</v>
      </c>
      <c r="D18" s="9">
        <v>41100</v>
      </c>
      <c r="E18" s="20">
        <v>4700</v>
      </c>
      <c r="F18" s="10">
        <f>_xlfn.SUMIFS('ANNEXURE-I'!R$11:R$91,'ANNEXURE-I'!AC$11:AC$91,"&gt;="&amp;'ANNEXURE-III'!B18,'ANNEXURE-I'!AC$11:AC$91,"&lt;="&amp;'ANNEXURE-III'!D18)</f>
        <v>0</v>
      </c>
      <c r="G18" s="10">
        <f t="shared" si="0"/>
        <v>0</v>
      </c>
      <c r="H18" s="20">
        <v>3000</v>
      </c>
      <c r="I18" s="10">
        <f>_xlfn.SUMIFS('ANNEXURE-I'!S$11:S$91,'ANNEXURE-I'!AC$11:AC$91,"&gt;="&amp;'ANNEXURE-III'!B18,'ANNEXURE-I'!AC$11:AC$91,"&lt;="&amp;'ANNEXURE-III'!D18)</f>
        <v>0</v>
      </c>
      <c r="J18" s="10">
        <f t="shared" si="1"/>
        <v>0</v>
      </c>
      <c r="K18" s="8">
        <v>2300</v>
      </c>
      <c r="L18" s="10">
        <f>_xlfn.SUMIFS('ANNEXURE-I'!T$11:T$91,'ANNEXURE-I'!AC$11:AC$91,"&gt;="&amp;'ANNEXURE-III'!B18,'ANNEXURE-I'!AC$11:AC$91,"&lt;="&amp;'ANNEXURE-III'!D18)</f>
        <v>0</v>
      </c>
      <c r="M18" s="21">
        <f t="shared" si="2"/>
        <v>0</v>
      </c>
      <c r="N18" s="20">
        <v>1700</v>
      </c>
      <c r="O18" s="10">
        <f>_xlfn.SUMIFS('ANNEXURE-I'!U$11:U$91,'ANNEXURE-I'!AC$11:AC$91,"&gt;="&amp;'ANNEXURE-III'!B18,'ANNEXURE-I'!AC$11:AC$91,"&lt;="&amp;'ANNEXURE-III'!D18)</f>
        <v>0</v>
      </c>
      <c r="P18" s="10">
        <f t="shared" si="3"/>
        <v>0</v>
      </c>
      <c r="Q18" s="8">
        <v>600</v>
      </c>
      <c r="R18" s="10">
        <f>_xlfn.SUMIFS('ANNEXURE-I'!V$11:V$91,'ANNEXURE-I'!AC$11:AC$91,"&gt;="&amp;'ANNEXURE-III'!B18,'ANNEXURE-I'!AC$11:AC$91,"&lt;="&amp;'ANNEXURE-III'!D18)</f>
        <v>0</v>
      </c>
      <c r="S18" s="10">
        <f t="shared" si="4"/>
        <v>0</v>
      </c>
    </row>
    <row r="19" spans="1:19" ht="13.5" customHeight="1">
      <c r="A19" s="8">
        <v>10</v>
      </c>
      <c r="B19" s="9">
        <v>41101</v>
      </c>
      <c r="C19" s="44" t="s">
        <v>12</v>
      </c>
      <c r="D19" s="9">
        <v>44500</v>
      </c>
      <c r="E19" s="20">
        <v>5200</v>
      </c>
      <c r="F19" s="10">
        <f>_xlfn.SUMIFS('ANNEXURE-I'!R$11:R$91,'ANNEXURE-I'!AC$11:AC$91,"&gt;="&amp;'ANNEXURE-III'!B19,'ANNEXURE-I'!AC$11:AC$91,"&lt;="&amp;'ANNEXURE-III'!D19)</f>
        <v>0</v>
      </c>
      <c r="G19" s="10">
        <f t="shared" si="0"/>
        <v>0</v>
      </c>
      <c r="H19" s="20">
        <v>3300</v>
      </c>
      <c r="I19" s="10">
        <f>_xlfn.SUMIFS('ANNEXURE-I'!S$11:S$91,'ANNEXURE-I'!AC$11:AC$91,"&gt;="&amp;'ANNEXURE-III'!B19,'ANNEXURE-I'!AC$11:AC$91,"&lt;="&amp;'ANNEXURE-III'!D19)</f>
        <v>0</v>
      </c>
      <c r="J19" s="10">
        <f t="shared" si="1"/>
        <v>0</v>
      </c>
      <c r="K19" s="8">
        <v>2600</v>
      </c>
      <c r="L19" s="10">
        <f>_xlfn.SUMIFS('ANNEXURE-I'!T$11:T$91,'ANNEXURE-I'!AC$11:AC$91,"&gt;="&amp;'ANNEXURE-III'!B19,'ANNEXURE-I'!AC$11:AC$91,"&lt;="&amp;'ANNEXURE-III'!D19)</f>
        <v>0</v>
      </c>
      <c r="M19" s="21">
        <f t="shared" si="2"/>
        <v>0</v>
      </c>
      <c r="N19" s="20">
        <v>1900</v>
      </c>
      <c r="O19" s="10">
        <f>_xlfn.SUMIFS('ANNEXURE-I'!U$11:U$91,'ANNEXURE-I'!AC$11:AC$91,"&gt;="&amp;'ANNEXURE-III'!B19,'ANNEXURE-I'!AC$11:AC$91,"&lt;="&amp;'ANNEXURE-III'!D19)</f>
        <v>0</v>
      </c>
      <c r="P19" s="10">
        <f t="shared" si="3"/>
        <v>0</v>
      </c>
      <c r="Q19" s="8">
        <v>650</v>
      </c>
      <c r="R19" s="10">
        <f>_xlfn.SUMIFS('ANNEXURE-I'!V$11:V$91,'ANNEXURE-I'!AC$11:AC$91,"&gt;="&amp;'ANNEXURE-III'!B19,'ANNEXURE-I'!AC$11:AC$91,"&lt;="&amp;'ANNEXURE-III'!D19)</f>
        <v>0</v>
      </c>
      <c r="S19" s="10">
        <f t="shared" si="4"/>
        <v>0</v>
      </c>
    </row>
    <row r="20" spans="1:19" ht="13.5" customHeight="1">
      <c r="A20" s="8">
        <v>11</v>
      </c>
      <c r="B20" s="9">
        <v>44501</v>
      </c>
      <c r="C20" s="44" t="s">
        <v>12</v>
      </c>
      <c r="D20" s="9">
        <v>50200</v>
      </c>
      <c r="E20" s="20">
        <v>5700</v>
      </c>
      <c r="F20" s="10">
        <f>_xlfn.SUMIFS('ANNEXURE-I'!R$11:R$91,'ANNEXURE-I'!AC$11:AC$91,"&gt;="&amp;'ANNEXURE-III'!B20,'ANNEXURE-I'!AC$11:AC$91,"&lt;="&amp;'ANNEXURE-III'!D20)</f>
        <v>0</v>
      </c>
      <c r="G20" s="10">
        <f t="shared" si="0"/>
        <v>0</v>
      </c>
      <c r="H20" s="20">
        <v>3600</v>
      </c>
      <c r="I20" s="10">
        <f>_xlfn.SUMIFS('ANNEXURE-I'!S$11:S$91,'ANNEXURE-I'!AC$11:AC$91,"&gt;="&amp;'ANNEXURE-III'!B20,'ANNEXURE-I'!AC$11:AC$91,"&lt;="&amp;'ANNEXURE-III'!D20)</f>
        <v>0</v>
      </c>
      <c r="J20" s="10">
        <f t="shared" si="1"/>
        <v>0</v>
      </c>
      <c r="K20" s="8">
        <v>2900</v>
      </c>
      <c r="L20" s="10">
        <f>_xlfn.SUMIFS('ANNEXURE-I'!T$11:T$91,'ANNEXURE-I'!AC$11:AC$91,"&gt;="&amp;'ANNEXURE-III'!B20,'ANNEXURE-I'!AC$11:AC$91,"&lt;="&amp;'ANNEXURE-III'!D20)</f>
        <v>0</v>
      </c>
      <c r="M20" s="21">
        <f t="shared" si="2"/>
        <v>0</v>
      </c>
      <c r="N20" s="20">
        <v>2000</v>
      </c>
      <c r="O20" s="10">
        <f>_xlfn.SUMIFS('ANNEXURE-I'!U$11:U$91,'ANNEXURE-I'!AC$11:AC$91,"&gt;="&amp;'ANNEXURE-III'!B20,'ANNEXURE-I'!AC$11:AC$91,"&lt;="&amp;'ANNEXURE-III'!D20)</f>
        <v>0</v>
      </c>
      <c r="P20" s="10">
        <f t="shared" si="3"/>
        <v>0</v>
      </c>
      <c r="Q20" s="8">
        <v>650</v>
      </c>
      <c r="R20" s="10">
        <f>_xlfn.SUMIFS('ANNEXURE-I'!V$11:V$91,'ANNEXURE-I'!AC$11:AC$91,"&gt;="&amp;'ANNEXURE-III'!B20,'ANNEXURE-I'!AC$11:AC$91,"&lt;="&amp;'ANNEXURE-III'!D20)</f>
        <v>0</v>
      </c>
      <c r="S20" s="10">
        <f t="shared" si="4"/>
        <v>0</v>
      </c>
    </row>
    <row r="21" spans="1:19" ht="13.5" customHeight="1">
      <c r="A21" s="8">
        <v>12</v>
      </c>
      <c r="B21" s="9">
        <v>50201</v>
      </c>
      <c r="C21" s="44" t="s">
        <v>12</v>
      </c>
      <c r="D21" s="9">
        <v>51600</v>
      </c>
      <c r="E21" s="20">
        <v>6200</v>
      </c>
      <c r="F21" s="10">
        <f>_xlfn.SUMIFS('ANNEXURE-I'!R$11:R$91,'ANNEXURE-I'!AC$11:AC$91,"&gt;="&amp;'ANNEXURE-III'!B21,'ANNEXURE-I'!AC$11:AC$91,"&lt;="&amp;'ANNEXURE-III'!D21)</f>
        <v>0</v>
      </c>
      <c r="G21" s="10">
        <f t="shared" si="0"/>
        <v>0</v>
      </c>
      <c r="H21" s="20">
        <v>3800</v>
      </c>
      <c r="I21" s="10">
        <f>_xlfn.SUMIFS('ANNEXURE-I'!S$11:S$91,'ANNEXURE-I'!AC$11:AC$91,"&gt;="&amp;'ANNEXURE-III'!B21,'ANNEXURE-I'!AC$11:AC$91,"&lt;="&amp;'ANNEXURE-III'!D21)</f>
        <v>0</v>
      </c>
      <c r="J21" s="10">
        <f t="shared" si="1"/>
        <v>0</v>
      </c>
      <c r="K21" s="8">
        <v>3100</v>
      </c>
      <c r="L21" s="10">
        <f>_xlfn.SUMIFS('ANNEXURE-I'!T$11:T$91,'ANNEXURE-I'!AC$11:AC$91,"&gt;="&amp;'ANNEXURE-III'!B21,'ANNEXURE-I'!AC$11:AC$91,"&lt;="&amp;'ANNEXURE-III'!D21)</f>
        <v>0</v>
      </c>
      <c r="M21" s="21">
        <f t="shared" si="2"/>
        <v>0</v>
      </c>
      <c r="N21" s="20">
        <v>2200</v>
      </c>
      <c r="O21" s="10">
        <f>_xlfn.SUMIFS('ANNEXURE-I'!U$11:U$91,'ANNEXURE-I'!AC$11:AC$91,"&gt;="&amp;'ANNEXURE-III'!B21,'ANNEXURE-I'!AC$11:AC$91,"&lt;="&amp;'ANNEXURE-III'!D21)</f>
        <v>0</v>
      </c>
      <c r="P21" s="10">
        <f t="shared" si="3"/>
        <v>0</v>
      </c>
      <c r="Q21" s="8">
        <v>700</v>
      </c>
      <c r="R21" s="10">
        <f>_xlfn.SUMIFS('ANNEXURE-I'!V$11:V$91,'ANNEXURE-I'!AC$11:AC$91,"&gt;="&amp;'ANNEXURE-III'!B21,'ANNEXURE-I'!AC$11:AC$91,"&lt;="&amp;'ANNEXURE-III'!D21)</f>
        <v>0</v>
      </c>
      <c r="S21" s="10">
        <f t="shared" si="4"/>
        <v>0</v>
      </c>
    </row>
    <row r="22" spans="1:19" ht="13.5" customHeight="1">
      <c r="A22" s="8">
        <v>13</v>
      </c>
      <c r="B22" s="9">
        <v>51601</v>
      </c>
      <c r="C22" s="44" t="s">
        <v>12</v>
      </c>
      <c r="D22" s="9">
        <v>54000</v>
      </c>
      <c r="E22" s="20">
        <v>6800</v>
      </c>
      <c r="F22" s="10">
        <f>_xlfn.SUMIFS('ANNEXURE-I'!R$11:R$91,'ANNEXURE-I'!AC$11:AC$91,"&gt;="&amp;'ANNEXURE-III'!B22,'ANNEXURE-I'!AC$11:AC$91,"&lt;="&amp;'ANNEXURE-III'!D22)</f>
        <v>0</v>
      </c>
      <c r="G22" s="10">
        <f t="shared" si="0"/>
        <v>0</v>
      </c>
      <c r="H22" s="20">
        <v>4100</v>
      </c>
      <c r="I22" s="10">
        <f>_xlfn.SUMIFS('ANNEXURE-I'!S$11:S$91,'ANNEXURE-I'!AC$11:AC$91,"&gt;="&amp;'ANNEXURE-III'!B22,'ANNEXURE-I'!AC$11:AC$91,"&lt;="&amp;'ANNEXURE-III'!D22)</f>
        <v>0</v>
      </c>
      <c r="J22" s="10">
        <f t="shared" si="1"/>
        <v>0</v>
      </c>
      <c r="K22" s="8">
        <v>3200</v>
      </c>
      <c r="L22" s="10">
        <f>_xlfn.SUMIFS('ANNEXURE-I'!T$11:T$91,'ANNEXURE-I'!AC$11:AC$91,"&gt;="&amp;'ANNEXURE-III'!B22,'ANNEXURE-I'!AC$11:AC$91,"&lt;="&amp;'ANNEXURE-III'!D22)</f>
        <v>0</v>
      </c>
      <c r="M22" s="21">
        <f t="shared" si="2"/>
        <v>0</v>
      </c>
      <c r="N22" s="20">
        <v>2200</v>
      </c>
      <c r="O22" s="10">
        <f>_xlfn.SUMIFS('ANNEXURE-I'!U$11:U$91,'ANNEXURE-I'!AC$11:AC$91,"&gt;="&amp;'ANNEXURE-III'!B22,'ANNEXURE-I'!AC$11:AC$91,"&lt;="&amp;'ANNEXURE-III'!D22)</f>
        <v>0</v>
      </c>
      <c r="P22" s="10">
        <f t="shared" si="3"/>
        <v>0</v>
      </c>
      <c r="Q22" s="8">
        <v>750</v>
      </c>
      <c r="R22" s="10">
        <f>_xlfn.SUMIFS('ANNEXURE-I'!V$11:V$91,'ANNEXURE-I'!AC$11:AC$91,"&gt;="&amp;'ANNEXURE-III'!B22,'ANNEXURE-I'!AC$11:AC$91,"&lt;="&amp;'ANNEXURE-III'!D22)</f>
        <v>0</v>
      </c>
      <c r="S22" s="10">
        <f t="shared" si="4"/>
        <v>0</v>
      </c>
    </row>
    <row r="23" spans="1:19" ht="13.5" customHeight="1">
      <c r="A23" s="8">
        <v>14</v>
      </c>
      <c r="B23" s="9">
        <v>54001</v>
      </c>
      <c r="C23" s="44" t="s">
        <v>12</v>
      </c>
      <c r="D23" s="9">
        <v>55500</v>
      </c>
      <c r="E23" s="20">
        <v>7300</v>
      </c>
      <c r="F23" s="10">
        <f>_xlfn.SUMIFS('ANNEXURE-I'!R$11:R$91,'ANNEXURE-I'!AC$11:AC$91,"&gt;="&amp;'ANNEXURE-III'!B23,'ANNEXURE-I'!AC$11:AC$91,"&lt;="&amp;'ANNEXURE-III'!D23)</f>
        <v>0</v>
      </c>
      <c r="G23" s="10">
        <f t="shared" si="0"/>
        <v>0</v>
      </c>
      <c r="H23" s="20">
        <v>4300</v>
      </c>
      <c r="I23" s="10">
        <f>_xlfn.SUMIFS('ANNEXURE-I'!S$11:S$91,'ANNEXURE-I'!AC$11:AC$91,"&gt;="&amp;'ANNEXURE-III'!B23,'ANNEXURE-I'!AC$11:AC$91,"&lt;="&amp;'ANNEXURE-III'!D23)</f>
        <v>0</v>
      </c>
      <c r="J23" s="10">
        <f t="shared" si="1"/>
        <v>0</v>
      </c>
      <c r="K23" s="8">
        <v>3200</v>
      </c>
      <c r="L23" s="10">
        <f>_xlfn.SUMIFS('ANNEXURE-I'!T$11:T$91,'ANNEXURE-I'!AC$11:AC$91,"&gt;="&amp;'ANNEXURE-III'!B23,'ANNEXURE-I'!AC$11:AC$91,"&lt;="&amp;'ANNEXURE-III'!D23)</f>
        <v>0</v>
      </c>
      <c r="M23" s="21">
        <f t="shared" si="2"/>
        <v>0</v>
      </c>
      <c r="N23" s="20">
        <v>2200</v>
      </c>
      <c r="O23" s="10">
        <f>_xlfn.SUMIFS('ANNEXURE-I'!U$11:U$91,'ANNEXURE-I'!AC$11:AC$91,"&gt;="&amp;'ANNEXURE-III'!B23,'ANNEXURE-I'!AC$11:AC$91,"&lt;="&amp;'ANNEXURE-III'!D23)</f>
        <v>0</v>
      </c>
      <c r="P23" s="10">
        <f t="shared" si="3"/>
        <v>0</v>
      </c>
      <c r="Q23" s="8">
        <v>800</v>
      </c>
      <c r="R23" s="10">
        <f>_xlfn.SUMIFS('ANNEXURE-I'!V$11:V$91,'ANNEXURE-I'!AC$11:AC$91,"&gt;="&amp;'ANNEXURE-III'!B23,'ANNEXURE-I'!AC$11:AC$91,"&lt;="&amp;'ANNEXURE-III'!D23)</f>
        <v>0</v>
      </c>
      <c r="S23" s="10">
        <f t="shared" si="4"/>
        <v>0</v>
      </c>
    </row>
    <row r="24" spans="1:19" ht="13.5" customHeight="1">
      <c r="A24" s="8">
        <v>15</v>
      </c>
      <c r="B24" s="9">
        <v>55501</v>
      </c>
      <c r="C24" s="44" t="s">
        <v>12</v>
      </c>
      <c r="D24" s="9">
        <v>56900</v>
      </c>
      <c r="E24" s="20">
        <v>7500</v>
      </c>
      <c r="F24" s="10">
        <f>_xlfn.SUMIFS('ANNEXURE-I'!R$11:R$91,'ANNEXURE-I'!AC$11:AC$91,"&gt;="&amp;'ANNEXURE-III'!B24,'ANNEXURE-I'!AC$11:AC$91,"&lt;="&amp;'ANNEXURE-III'!D24)</f>
        <v>0</v>
      </c>
      <c r="G24" s="10">
        <f t="shared" si="0"/>
        <v>0</v>
      </c>
      <c r="H24" s="20">
        <v>4300</v>
      </c>
      <c r="I24" s="10">
        <f>_xlfn.SUMIFS('ANNEXURE-I'!S$11:S$91,'ANNEXURE-I'!AC$11:AC$91,"&gt;="&amp;'ANNEXURE-III'!B24,'ANNEXURE-I'!AC$11:AC$91,"&lt;="&amp;'ANNEXURE-III'!D24)</f>
        <v>0</v>
      </c>
      <c r="J24" s="10">
        <f t="shared" si="1"/>
        <v>0</v>
      </c>
      <c r="K24" s="8">
        <v>3200</v>
      </c>
      <c r="L24" s="10">
        <f>_xlfn.SUMIFS('ANNEXURE-I'!T$11:T$91,'ANNEXURE-I'!AC$11:AC$91,"&gt;="&amp;'ANNEXURE-III'!B24,'ANNEXURE-I'!AC$11:AC$91,"&lt;="&amp;'ANNEXURE-III'!D24)</f>
        <v>0</v>
      </c>
      <c r="M24" s="21">
        <f t="shared" si="2"/>
        <v>0</v>
      </c>
      <c r="N24" s="20">
        <v>2200</v>
      </c>
      <c r="O24" s="10">
        <f>_xlfn.SUMIFS('ANNEXURE-I'!U$11:U$91,'ANNEXURE-I'!AC$11:AC$91,"&gt;="&amp;'ANNEXURE-III'!B24,'ANNEXURE-I'!AC$11:AC$91,"&lt;="&amp;'ANNEXURE-III'!D24)</f>
        <v>0</v>
      </c>
      <c r="P24" s="10">
        <f t="shared" si="3"/>
        <v>0</v>
      </c>
      <c r="Q24" s="8">
        <v>850</v>
      </c>
      <c r="R24" s="10">
        <f>_xlfn.SUMIFS('ANNEXURE-I'!V$11:V$91,'ANNEXURE-I'!AC$11:AC$91,"&gt;="&amp;'ANNEXURE-III'!B24,'ANNEXURE-I'!AC$11:AC$91,"&lt;="&amp;'ANNEXURE-III'!D24)</f>
        <v>0</v>
      </c>
      <c r="S24" s="10">
        <f t="shared" si="4"/>
        <v>0</v>
      </c>
    </row>
    <row r="25" spans="1:19" ht="13.5" customHeight="1">
      <c r="A25" s="8">
        <v>16</v>
      </c>
      <c r="B25" s="9">
        <v>56901</v>
      </c>
      <c r="C25" s="44" t="s">
        <v>12</v>
      </c>
      <c r="D25" s="9">
        <v>64200</v>
      </c>
      <c r="E25" s="20">
        <v>7800</v>
      </c>
      <c r="F25" s="10">
        <f>_xlfn.SUMIFS('ANNEXURE-I'!R$11:R$91,'ANNEXURE-I'!AC$11:AC$91,"&gt;="&amp;'ANNEXURE-III'!B25,'ANNEXURE-I'!AC$11:AC$91,"&lt;="&amp;'ANNEXURE-III'!D25)</f>
        <v>0</v>
      </c>
      <c r="G25" s="10">
        <f t="shared" si="0"/>
        <v>0</v>
      </c>
      <c r="H25" s="20">
        <v>4300</v>
      </c>
      <c r="I25" s="10">
        <f>_xlfn.SUMIFS('ANNEXURE-I'!S$11:S$91,'ANNEXURE-I'!AC$11:AC$91,"&gt;="&amp;'ANNEXURE-III'!B25,'ANNEXURE-I'!AC$11:AC$91,"&lt;="&amp;'ANNEXURE-III'!D25)</f>
        <v>0</v>
      </c>
      <c r="J25" s="10">
        <f t="shared" si="1"/>
        <v>0</v>
      </c>
      <c r="K25" s="8">
        <v>3200</v>
      </c>
      <c r="L25" s="10">
        <f>_xlfn.SUMIFS('ANNEXURE-I'!T$11:T$91,'ANNEXURE-I'!AC$11:AC$91,"&gt;="&amp;'ANNEXURE-III'!B25,'ANNEXURE-I'!AC$11:AC$91,"&lt;="&amp;'ANNEXURE-III'!D25)</f>
        <v>0</v>
      </c>
      <c r="M25" s="21">
        <f t="shared" si="2"/>
        <v>0</v>
      </c>
      <c r="N25" s="20">
        <v>2200</v>
      </c>
      <c r="O25" s="10">
        <f>_xlfn.SUMIFS('ANNEXURE-I'!U$11:U$91,'ANNEXURE-I'!AC$11:AC$91,"&gt;="&amp;'ANNEXURE-III'!B25,'ANNEXURE-I'!AC$11:AC$91,"&lt;="&amp;'ANNEXURE-III'!D25)</f>
        <v>0</v>
      </c>
      <c r="P25" s="10">
        <f t="shared" si="3"/>
        <v>0</v>
      </c>
      <c r="Q25" s="8">
        <v>850</v>
      </c>
      <c r="R25" s="10">
        <f>_xlfn.SUMIFS('ANNEXURE-I'!V$11:V$91,'ANNEXURE-I'!AC$11:AC$91,"&gt;="&amp;'ANNEXURE-III'!B25,'ANNEXURE-I'!AC$11:AC$91,"&lt;="&amp;'ANNEXURE-III'!D25)</f>
        <v>0</v>
      </c>
      <c r="S25" s="10">
        <f t="shared" si="4"/>
        <v>0</v>
      </c>
    </row>
    <row r="26" spans="1:19" ht="13.5" customHeight="1">
      <c r="A26" s="8">
        <v>17</v>
      </c>
      <c r="B26" s="17">
        <v>64201</v>
      </c>
      <c r="C26" s="44" t="s">
        <v>12</v>
      </c>
      <c r="D26" s="19">
        <v>219800</v>
      </c>
      <c r="E26" s="20">
        <v>8300</v>
      </c>
      <c r="F26" s="10">
        <f>_xlfn.SUMIFS('ANNEXURE-I'!R$11:R$91,'ANNEXURE-I'!AC$11:AC$91,"&gt;="&amp;'ANNEXURE-III'!B26,'ANNEXURE-I'!AC$11:AC$91,"&lt;="&amp;'ANNEXURE-III'!D26)</f>
        <v>0</v>
      </c>
      <c r="G26" s="10">
        <f t="shared" si="0"/>
        <v>0</v>
      </c>
      <c r="H26" s="20">
        <v>4300</v>
      </c>
      <c r="I26" s="10">
        <f>_xlfn.SUMIFS('ANNEXURE-I'!S$11:S$91,'ANNEXURE-I'!AC$11:AC$91,"&gt;="&amp;'ANNEXURE-III'!B26,'ANNEXURE-I'!AC$11:AC$91,"&lt;="&amp;'ANNEXURE-III'!D26)</f>
        <v>0</v>
      </c>
      <c r="J26" s="10">
        <f t="shared" si="1"/>
        <v>0</v>
      </c>
      <c r="K26" s="8">
        <v>3200</v>
      </c>
      <c r="L26" s="10">
        <f>_xlfn.SUMIFS('ANNEXURE-I'!T$11:T$91,'ANNEXURE-I'!AC$11:AC$91,"&gt;="&amp;'ANNEXURE-III'!B26,'ANNEXURE-I'!AC$11:AC$91,"&lt;="&amp;'ANNEXURE-III'!D26)</f>
        <v>0</v>
      </c>
      <c r="M26" s="21">
        <f t="shared" si="2"/>
        <v>0</v>
      </c>
      <c r="N26" s="20">
        <v>2200</v>
      </c>
      <c r="O26" s="10">
        <f>_xlfn.SUMIFS('ANNEXURE-I'!U$11:U$91,'ANNEXURE-I'!AC$11:AC$91,"&gt;="&amp;'ANNEXURE-III'!B26,'ANNEXURE-I'!AC$11:AC$91,"&lt;="&amp;'ANNEXURE-III'!D26)</f>
        <v>0</v>
      </c>
      <c r="P26" s="10">
        <f t="shared" si="3"/>
        <v>0</v>
      </c>
      <c r="Q26" s="8">
        <v>850</v>
      </c>
      <c r="R26" s="10">
        <f>_xlfn.SUMIFS('ANNEXURE-I'!V$11:V$91,'ANNEXURE-I'!AC$11:AC$91,"&gt;="&amp;'ANNEXURE-III'!B26,'ANNEXURE-I'!AC$11:AC$91,"&lt;="&amp;'ANNEXURE-III'!D26)</f>
        <v>0</v>
      </c>
      <c r="S26" s="10">
        <f t="shared" si="4"/>
        <v>0</v>
      </c>
    </row>
    <row r="27" spans="1:19" ht="13.5" customHeight="1">
      <c r="A27" s="42"/>
      <c r="B27" s="365" t="s">
        <v>71</v>
      </c>
      <c r="C27" s="365"/>
      <c r="D27" s="365"/>
      <c r="E27" s="42"/>
      <c r="F27" s="11"/>
      <c r="G27" s="10">
        <f t="shared" si="0"/>
        <v>0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s="22" customFormat="1" ht="15">
      <c r="A28" s="43"/>
      <c r="B28" s="366" t="s">
        <v>5</v>
      </c>
      <c r="C28" s="366"/>
      <c r="D28" s="366"/>
      <c r="E28" s="43"/>
      <c r="F28" s="43">
        <f aca="true" t="shared" si="5" ref="F28:S28">SUM(F10:F26)</f>
        <v>0</v>
      </c>
      <c r="G28" s="43">
        <f t="shared" si="5"/>
        <v>0</v>
      </c>
      <c r="H28" s="43"/>
      <c r="I28" s="43">
        <f t="shared" si="5"/>
        <v>0</v>
      </c>
      <c r="J28" s="43">
        <f t="shared" si="5"/>
        <v>0</v>
      </c>
      <c r="K28" s="43"/>
      <c r="L28" s="43">
        <f t="shared" si="5"/>
        <v>0</v>
      </c>
      <c r="M28" s="43">
        <f t="shared" si="5"/>
        <v>0</v>
      </c>
      <c r="N28" s="43"/>
      <c r="O28" s="43">
        <f t="shared" si="5"/>
        <v>0</v>
      </c>
      <c r="P28" s="43">
        <f t="shared" si="5"/>
        <v>0</v>
      </c>
      <c r="Q28" s="43"/>
      <c r="R28" s="43">
        <f t="shared" si="5"/>
        <v>0</v>
      </c>
      <c r="S28" s="43">
        <f t="shared" si="5"/>
        <v>0</v>
      </c>
    </row>
    <row r="29" spans="1:19" ht="13.5" customHeight="1">
      <c r="A29" s="12"/>
      <c r="B29" s="372" t="s">
        <v>72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12"/>
      <c r="Q29" s="12"/>
      <c r="R29" s="12"/>
      <c r="S29" s="12"/>
    </row>
    <row r="30" spans="1:19" ht="7.5" customHeight="1">
      <c r="A30" s="12"/>
      <c r="B30" s="361" t="s">
        <v>85</v>
      </c>
      <c r="C30" s="361"/>
      <c r="D30" s="361"/>
      <c r="E30" s="361"/>
      <c r="F30" s="361"/>
      <c r="G30" s="361"/>
      <c r="H30" s="367">
        <f>SUM(F28+I28+L28+O28+R28)</f>
        <v>0</v>
      </c>
      <c r="I30" s="362"/>
      <c r="J30" s="368"/>
      <c r="K30" s="361" t="s">
        <v>163</v>
      </c>
      <c r="L30" s="361"/>
      <c r="M30" s="361"/>
      <c r="N30" s="361"/>
      <c r="O30" s="367">
        <f>G28+J28+M28+P28+S28</f>
        <v>0</v>
      </c>
      <c r="P30" s="362"/>
      <c r="Q30" s="362"/>
      <c r="R30" s="362"/>
      <c r="S30" s="368"/>
    </row>
    <row r="31" spans="1:19" ht="6" customHeight="1">
      <c r="A31" s="13"/>
      <c r="B31" s="361"/>
      <c r="C31" s="361"/>
      <c r="D31" s="361"/>
      <c r="E31" s="361"/>
      <c r="F31" s="361"/>
      <c r="G31" s="361"/>
      <c r="H31" s="369"/>
      <c r="I31" s="370"/>
      <c r="J31" s="371"/>
      <c r="K31" s="361"/>
      <c r="L31" s="361"/>
      <c r="M31" s="361"/>
      <c r="N31" s="361"/>
      <c r="O31" s="369"/>
      <c r="P31" s="370"/>
      <c r="Q31" s="370"/>
      <c r="R31" s="370"/>
      <c r="S31" s="371"/>
    </row>
    <row r="32" ht="7.5" customHeight="1"/>
    <row r="33" spans="1:19" ht="15">
      <c r="A33" s="358" t="s">
        <v>74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</row>
    <row r="34" spans="1:19" ht="15">
      <c r="A34" s="190" t="s">
        <v>221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</row>
    <row r="35" spans="1:19" ht="15">
      <c r="A35" s="357" t="s">
        <v>0</v>
      </c>
      <c r="B35" s="357"/>
      <c r="C35" s="357"/>
      <c r="D35" s="357"/>
      <c r="E35" s="357"/>
      <c r="F35" s="119">
        <f>F4</f>
        <v>43</v>
      </c>
      <c r="G35" s="119" t="str">
        <f>F5</f>
        <v>03</v>
      </c>
      <c r="H35" s="357" t="str">
        <f>'ANNEXURE-I'!G3</f>
        <v>41010291 /  SCHOOL EDUCATION</v>
      </c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</row>
    <row r="36" spans="1:19" ht="15">
      <c r="A36" s="357" t="s">
        <v>75</v>
      </c>
      <c r="B36" s="357"/>
      <c r="C36" s="357"/>
      <c r="D36" s="357"/>
      <c r="E36" s="357"/>
      <c r="F36" s="357"/>
      <c r="G36" s="14"/>
      <c r="H36" s="357" t="str">
        <f>H7</f>
        <v>2202-02-109 AA</v>
      </c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</row>
    <row r="37" spans="1:19" s="96" customFormat="1" ht="45" customHeight="1">
      <c r="A37" s="104" t="s">
        <v>76</v>
      </c>
      <c r="B37" s="361" t="s">
        <v>77</v>
      </c>
      <c r="C37" s="361"/>
      <c r="D37" s="361"/>
      <c r="E37" s="348" t="s">
        <v>78</v>
      </c>
      <c r="F37" s="349"/>
      <c r="G37" s="350"/>
      <c r="H37" s="104" t="s">
        <v>39</v>
      </c>
      <c r="I37" s="361" t="s">
        <v>222</v>
      </c>
      <c r="J37" s="361"/>
      <c r="K37" s="348" t="s">
        <v>164</v>
      </c>
      <c r="L37" s="349"/>
      <c r="M37" s="350"/>
      <c r="N37" s="361" t="s">
        <v>39</v>
      </c>
      <c r="O37" s="361"/>
      <c r="P37" s="348" t="s">
        <v>222</v>
      </c>
      <c r="Q37" s="350"/>
      <c r="R37" s="361" t="s">
        <v>73</v>
      </c>
      <c r="S37" s="361"/>
    </row>
    <row r="38" spans="1:19" s="49" customFormat="1" ht="15">
      <c r="A38" s="106">
        <v>1</v>
      </c>
      <c r="B38" s="359">
        <v>2</v>
      </c>
      <c r="C38" s="360"/>
      <c r="D38" s="360"/>
      <c r="E38" s="351">
        <v>3</v>
      </c>
      <c r="F38" s="364"/>
      <c r="G38" s="352"/>
      <c r="H38" s="107">
        <v>4</v>
      </c>
      <c r="I38" s="363">
        <v>5</v>
      </c>
      <c r="J38" s="363"/>
      <c r="K38" s="351">
        <v>6</v>
      </c>
      <c r="L38" s="364"/>
      <c r="M38" s="352"/>
      <c r="N38" s="363">
        <v>7</v>
      </c>
      <c r="O38" s="363"/>
      <c r="P38" s="351">
        <v>8</v>
      </c>
      <c r="Q38" s="352"/>
      <c r="R38" s="363">
        <v>9</v>
      </c>
      <c r="S38" s="363"/>
    </row>
    <row r="39" spans="1:19" ht="15">
      <c r="A39" s="15">
        <v>1</v>
      </c>
      <c r="B39" s="15">
        <v>4100</v>
      </c>
      <c r="C39" s="15" t="s">
        <v>12</v>
      </c>
      <c r="D39" s="15">
        <v>20600</v>
      </c>
      <c r="E39" s="348">
        <v>360</v>
      </c>
      <c r="F39" s="349"/>
      <c r="G39" s="350"/>
      <c r="H39" s="13">
        <f>_xlfn.SUMIFS('ANNEXURE-I'!X$11:X$91,'ANNEXURE-I'!AC$11:AC$91,"&gt;="&amp;'ANNEXURE-III'!B39,'ANNEXURE-I'!AC$11:AC$91,"&lt;="&amp;'ANNEXURE-III'!D39)</f>
        <v>0</v>
      </c>
      <c r="I39" s="338">
        <f>IF(H39=0,0,(E39*H39*12))</f>
        <v>0</v>
      </c>
      <c r="J39" s="338"/>
      <c r="K39" s="345">
        <v>180</v>
      </c>
      <c r="L39" s="346"/>
      <c r="M39" s="347"/>
      <c r="N39" s="338">
        <f>_xlfn.SUMIFS('ANNEXURE-I'!Y$11:Y$91,'ANNEXURE-I'!AC$11:AC$91,"&gt;="&amp;'ANNEXURE-III'!B39,'ANNEXURE-I'!AC$11:AC$91,"&lt;="&amp;'ANNEXURE-III'!D39)</f>
        <v>0</v>
      </c>
      <c r="O39" s="338"/>
      <c r="P39" s="345">
        <f>IF(N39=0,0,(N39*K39*12))</f>
        <v>0</v>
      </c>
      <c r="Q39" s="347"/>
      <c r="R39" s="338">
        <f>I39+P39</f>
        <v>0</v>
      </c>
      <c r="S39" s="338"/>
    </row>
    <row r="40" spans="1:19" ht="15">
      <c r="A40" s="15">
        <v>2</v>
      </c>
      <c r="B40" s="15">
        <v>20601</v>
      </c>
      <c r="C40" s="15" t="s">
        <v>12</v>
      </c>
      <c r="D40" s="15">
        <v>30800</v>
      </c>
      <c r="E40" s="348">
        <v>500</v>
      </c>
      <c r="F40" s="349"/>
      <c r="G40" s="350"/>
      <c r="H40" s="13">
        <f>_xlfn.SUMIFS('ANNEXURE-I'!X$11:X$91,'ANNEXURE-I'!AC$11:AC$91,"&gt;="&amp;'ANNEXURE-III'!B40,'ANNEXURE-I'!AC$11:AC$91,"&lt;="&amp;'ANNEXURE-III'!D40)</f>
        <v>0</v>
      </c>
      <c r="I40" s="338">
        <f>IF(H40=0,0,(E40*H40*12))</f>
        <v>0</v>
      </c>
      <c r="J40" s="338"/>
      <c r="K40" s="345">
        <v>260</v>
      </c>
      <c r="L40" s="346"/>
      <c r="M40" s="347"/>
      <c r="N40" s="338">
        <f>_xlfn.SUMIFS('ANNEXURE-I'!Y$11:Y$91,'ANNEXURE-I'!AC$11:AC$91,"&gt;="&amp;'ANNEXURE-III'!B40,'ANNEXURE-I'!AC$11:AC$91,"&lt;="&amp;'ANNEXURE-III'!D40)</f>
        <v>0</v>
      </c>
      <c r="O40" s="338"/>
      <c r="P40" s="345">
        <f>IF(N40=0,0,(N40*K40*12))</f>
        <v>0</v>
      </c>
      <c r="Q40" s="347"/>
      <c r="R40" s="338">
        <f>I40+P40</f>
        <v>0</v>
      </c>
      <c r="S40" s="338"/>
    </row>
    <row r="41" spans="1:19" ht="15">
      <c r="A41" s="15">
        <v>3</v>
      </c>
      <c r="B41" s="15">
        <v>30801</v>
      </c>
      <c r="C41" s="15" t="s">
        <v>12</v>
      </c>
      <c r="D41" s="15">
        <v>41100</v>
      </c>
      <c r="E41" s="348">
        <v>800</v>
      </c>
      <c r="F41" s="349"/>
      <c r="G41" s="350"/>
      <c r="H41" s="13">
        <f>_xlfn.SUMIFS('ANNEXURE-I'!X$11:X$91,'ANNEXURE-I'!AC$11:AC$91,"&gt;="&amp;'ANNEXURE-III'!B41,'ANNEXURE-I'!AC$11:AC$91,"&lt;="&amp;'ANNEXURE-III'!D41)</f>
        <v>0</v>
      </c>
      <c r="I41" s="338">
        <f>IF(H41=0,0,(E41*H41*12))</f>
        <v>0</v>
      </c>
      <c r="J41" s="338"/>
      <c r="K41" s="345">
        <v>400</v>
      </c>
      <c r="L41" s="346"/>
      <c r="M41" s="347"/>
      <c r="N41" s="338">
        <f>_xlfn.SUMIFS('ANNEXURE-I'!Y$11:Y$91,'ANNEXURE-I'!AC$11:AC$91,"&gt;="&amp;'ANNEXURE-III'!B41,'ANNEXURE-I'!AC$11:AC$91,"&lt;="&amp;'ANNEXURE-III'!D41)</f>
        <v>0</v>
      </c>
      <c r="O41" s="338"/>
      <c r="P41" s="345">
        <f>IF(N41=0,0,(N41*K41*12))</f>
        <v>0</v>
      </c>
      <c r="Q41" s="347"/>
      <c r="R41" s="338">
        <f>I41+P41</f>
        <v>0</v>
      </c>
      <c r="S41" s="338"/>
    </row>
    <row r="42" spans="1:19" ht="15">
      <c r="A42" s="15">
        <v>4</v>
      </c>
      <c r="B42" s="15">
        <v>41101</v>
      </c>
      <c r="C42" s="15" t="s">
        <v>12</v>
      </c>
      <c r="D42" s="15">
        <v>219800</v>
      </c>
      <c r="E42" s="348">
        <v>1200</v>
      </c>
      <c r="F42" s="349"/>
      <c r="G42" s="350"/>
      <c r="H42" s="13">
        <f>_xlfn.SUMIFS('ANNEXURE-I'!X$11:X$91,'ANNEXURE-I'!AC$11:AC$91,"&gt;="&amp;'ANNEXURE-III'!B42,'ANNEXURE-I'!AC$11:AC$91,"&lt;="&amp;'ANNEXURE-III'!D42)</f>
        <v>0</v>
      </c>
      <c r="I42" s="338">
        <f>IF(H42=0,0,(E42*H42*12))</f>
        <v>0</v>
      </c>
      <c r="J42" s="338"/>
      <c r="K42" s="345">
        <v>720</v>
      </c>
      <c r="L42" s="346"/>
      <c r="M42" s="347"/>
      <c r="N42" s="338">
        <f>_xlfn.SUMIFS('ANNEXURE-I'!Y$11:Y$91,'ANNEXURE-I'!AC$11:AC$91,"&gt;="&amp;'ANNEXURE-III'!B42,'ANNEXURE-I'!AC$11:AC$91,"&lt;="&amp;'ANNEXURE-III'!D42)</f>
        <v>0</v>
      </c>
      <c r="O42" s="338"/>
      <c r="P42" s="345">
        <f>IF(N42=0,0,(N42*K42*12))</f>
        <v>0</v>
      </c>
      <c r="Q42" s="347"/>
      <c r="R42" s="338">
        <f>I42+P42</f>
        <v>0</v>
      </c>
      <c r="S42" s="338"/>
    </row>
    <row r="43" spans="1:19" s="5" customFormat="1" ht="15">
      <c r="A43" s="16"/>
      <c r="B43" s="339" t="s">
        <v>5</v>
      </c>
      <c r="C43" s="340"/>
      <c r="D43" s="341"/>
      <c r="E43" s="342"/>
      <c r="F43" s="342"/>
      <c r="G43" s="342"/>
      <c r="H43" s="120">
        <f>SUM(H39:H42)</f>
        <v>0</v>
      </c>
      <c r="I43" s="343">
        <f>SUM(I39:I42)</f>
        <v>0</v>
      </c>
      <c r="J43" s="344"/>
      <c r="K43" s="345"/>
      <c r="L43" s="346"/>
      <c r="M43" s="347"/>
      <c r="N43" s="343">
        <f>SUM(N39:N42)</f>
        <v>0</v>
      </c>
      <c r="O43" s="344"/>
      <c r="P43" s="343">
        <f>SUM(P39:P42)</f>
        <v>0</v>
      </c>
      <c r="Q43" s="344"/>
      <c r="R43" s="343">
        <f>SUM(R39:R42)</f>
        <v>0</v>
      </c>
      <c r="S43" s="344"/>
    </row>
    <row r="44" spans="1:17" s="5" customFormat="1" ht="35.25" customHeight="1">
      <c r="A44" s="87"/>
      <c r="B44" s="88"/>
      <c r="C44" s="88"/>
      <c r="D44" s="88"/>
      <c r="E44" s="88"/>
      <c r="F44" s="88"/>
      <c r="G44" s="87"/>
      <c r="H44" s="88"/>
      <c r="I44" s="88"/>
      <c r="J44" s="88"/>
      <c r="K44" s="88"/>
      <c r="L44" s="88"/>
      <c r="M44" s="362"/>
      <c r="N44" s="362"/>
      <c r="O44" s="362"/>
      <c r="P44" s="362"/>
      <c r="Q44" s="362"/>
    </row>
  </sheetData>
  <sheetProtection password="8D0A" sheet="1" objects="1" scenarios="1" selectLockedCells="1"/>
  <mergeCells count="72">
    <mergeCell ref="A3:S3"/>
    <mergeCell ref="A2:S2"/>
    <mergeCell ref="B27:D27"/>
    <mergeCell ref="B28:D28"/>
    <mergeCell ref="B30:G31"/>
    <mergeCell ref="H30:J31"/>
    <mergeCell ref="K30:N31"/>
    <mergeCell ref="O30:S31"/>
    <mergeCell ref="B29:O29"/>
    <mergeCell ref="H4:S5"/>
    <mergeCell ref="B8:D8"/>
    <mergeCell ref="A5:E5"/>
    <mergeCell ref="A4:E4"/>
    <mergeCell ref="F4:G4"/>
    <mergeCell ref="F5:G5"/>
    <mergeCell ref="A6:G6"/>
    <mergeCell ref="B38:D38"/>
    <mergeCell ref="B37:D37"/>
    <mergeCell ref="A34:S34"/>
    <mergeCell ref="M44:Q44"/>
    <mergeCell ref="R38:S38"/>
    <mergeCell ref="R39:S39"/>
    <mergeCell ref="E37:G37"/>
    <mergeCell ref="I37:J37"/>
    <mergeCell ref="K37:M37"/>
    <mergeCell ref="N37:O37"/>
    <mergeCell ref="P37:Q37"/>
    <mergeCell ref="R37:S37"/>
    <mergeCell ref="E38:G38"/>
    <mergeCell ref="I38:J38"/>
    <mergeCell ref="K38:M38"/>
    <mergeCell ref="N38:O38"/>
    <mergeCell ref="H6:S6"/>
    <mergeCell ref="A7:G7"/>
    <mergeCell ref="H7:S7"/>
    <mergeCell ref="H35:S35"/>
    <mergeCell ref="H36:S36"/>
    <mergeCell ref="A35:E35"/>
    <mergeCell ref="A36:F36"/>
    <mergeCell ref="A33:S33"/>
    <mergeCell ref="P38:Q38"/>
    <mergeCell ref="E39:G39"/>
    <mergeCell ref="I39:J39"/>
    <mergeCell ref="K39:M39"/>
    <mergeCell ref="N39:O39"/>
    <mergeCell ref="P39:Q39"/>
    <mergeCell ref="E40:G40"/>
    <mergeCell ref="I40:J40"/>
    <mergeCell ref="K40:M40"/>
    <mergeCell ref="N40:O40"/>
    <mergeCell ref="P40:Q40"/>
    <mergeCell ref="I41:J41"/>
    <mergeCell ref="K41:M41"/>
    <mergeCell ref="N41:O41"/>
    <mergeCell ref="P41:Q41"/>
    <mergeCell ref="R41:S41"/>
    <mergeCell ref="A1:J1"/>
    <mergeCell ref="R42:S42"/>
    <mergeCell ref="B43:D43"/>
    <mergeCell ref="E43:G43"/>
    <mergeCell ref="I43:J43"/>
    <mergeCell ref="K43:M43"/>
    <mergeCell ref="N43:O43"/>
    <mergeCell ref="P43:Q43"/>
    <mergeCell ref="R43:S43"/>
    <mergeCell ref="E42:G42"/>
    <mergeCell ref="I42:J42"/>
    <mergeCell ref="K42:M42"/>
    <mergeCell ref="N42:O42"/>
    <mergeCell ref="P42:Q42"/>
    <mergeCell ref="R40:S40"/>
    <mergeCell ref="E41:G41"/>
  </mergeCells>
  <printOptions horizontalCentered="1" verticalCentered="1"/>
  <pageMargins left="0.5" right="0.25" top="0.25" bottom="0.25" header="0.05" footer="0.05"/>
  <pageSetup horizontalDpi="600" verticalDpi="6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36"/>
  <sheetViews>
    <sheetView showZeros="0"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4" max="4" width="15.421875" style="0" customWidth="1"/>
    <col min="5" max="5" width="8.140625" style="0" customWidth="1"/>
    <col min="6" max="6" width="8.00390625" style="0" customWidth="1"/>
    <col min="7" max="7" width="12.7109375" style="0" customWidth="1"/>
    <col min="9" max="9" width="16.421875" style="0" customWidth="1"/>
    <col min="10" max="11" width="9.140625" style="0" hidden="1" customWidth="1"/>
  </cols>
  <sheetData>
    <row r="1" spans="1:10" ht="17.25">
      <c r="A1" s="169"/>
      <c r="B1" s="170"/>
      <c r="C1" s="382" t="str">
        <f>'ANNEXURE-IIA'!E1</f>
        <v>NUMBER STATEMENT :</v>
      </c>
      <c r="D1" s="382"/>
      <c r="E1" s="382"/>
      <c r="F1" s="171">
        <f>'ANNEXURE-II'!I1</f>
        <v>2025</v>
      </c>
      <c r="G1" s="171" t="str">
        <f>'ANNEXURE-II'!J1</f>
        <v>- 2026</v>
      </c>
      <c r="H1" s="171"/>
      <c r="I1" s="165"/>
      <c r="J1" s="166" t="str">
        <f>'ANNEXURE-I'!O2</f>
        <v>- 2026</v>
      </c>
    </row>
    <row r="2" spans="1:9" ht="15.75">
      <c r="A2" s="335" t="str">
        <f>'ANNEXURE-I'!A2</f>
        <v>NUMBER STATEMENT :</v>
      </c>
      <c r="B2" s="335"/>
      <c r="C2" s="335"/>
      <c r="D2" s="335"/>
      <c r="E2" s="335"/>
      <c r="F2" s="335"/>
      <c r="G2" s="335"/>
      <c r="H2" s="335"/>
      <c r="I2" s="335"/>
    </row>
    <row r="3" spans="1:9" ht="15.75">
      <c r="A3" s="403" t="s">
        <v>129</v>
      </c>
      <c r="B3" s="404"/>
      <c r="C3" s="404"/>
      <c r="D3" s="404"/>
      <c r="E3" s="404"/>
      <c r="F3" s="404"/>
      <c r="G3" s="404"/>
      <c r="H3" s="404"/>
      <c r="I3" s="405"/>
    </row>
    <row r="4" spans="1:9" ht="15.75">
      <c r="A4" s="406" t="s">
        <v>95</v>
      </c>
      <c r="B4" s="335"/>
      <c r="C4" s="335"/>
      <c r="D4" s="335"/>
      <c r="E4" s="335"/>
      <c r="F4" s="335"/>
      <c r="G4" s="335"/>
      <c r="H4" s="335"/>
      <c r="I4" s="407"/>
    </row>
    <row r="5" spans="1:9" s="29" customFormat="1" ht="19.5" customHeight="1">
      <c r="A5" s="408" t="s">
        <v>0</v>
      </c>
      <c r="B5" s="409"/>
      <c r="C5" s="409"/>
      <c r="D5" s="295">
        <f>'ANNEXURE-I'!D3:F3</f>
        <v>43</v>
      </c>
      <c r="E5" s="296"/>
      <c r="F5" s="410" t="str">
        <f>'ANNEXURE-III'!H4</f>
        <v>41010291 /  SCHOOL EDUCATION</v>
      </c>
      <c r="G5" s="411"/>
      <c r="H5" s="411"/>
      <c r="I5" s="412"/>
    </row>
    <row r="6" spans="1:9" s="29" customFormat="1" ht="19.5" customHeight="1">
      <c r="A6" s="408" t="s">
        <v>1</v>
      </c>
      <c r="B6" s="409"/>
      <c r="C6" s="409"/>
      <c r="D6" s="295" t="str">
        <f>'ANNEXURE-I'!D4:F4</f>
        <v>03</v>
      </c>
      <c r="E6" s="296"/>
      <c r="F6" s="413"/>
      <c r="G6" s="414"/>
      <c r="H6" s="414"/>
      <c r="I6" s="415"/>
    </row>
    <row r="7" spans="1:9" s="29" customFormat="1" ht="32.25" customHeight="1">
      <c r="A7" s="385" t="str">
        <f>'ANNEXURE-I'!A5</f>
        <v>IFHRMS CODE / SUB-ORDINATE OFFICE NAME &amp; PLACE</v>
      </c>
      <c r="B7" s="386"/>
      <c r="C7" s="386"/>
      <c r="D7" s="386"/>
      <c r="E7" s="387"/>
      <c r="F7" s="391">
        <f>'ANNEXURE-II'!G7</f>
        <v>0</v>
      </c>
      <c r="G7" s="389"/>
      <c r="H7" s="389"/>
      <c r="I7" s="392"/>
    </row>
    <row r="8" spans="1:9" s="29" customFormat="1" ht="19.5" customHeight="1">
      <c r="A8" s="388" t="str">
        <f>'ANNEXURE-I'!A6</f>
        <v>HEAD OF ACCOUNT</v>
      </c>
      <c r="B8" s="389"/>
      <c r="C8" s="389"/>
      <c r="D8" s="389"/>
      <c r="E8" s="390"/>
      <c r="F8" s="391" t="str">
        <f>'ANNEXURE-III'!H7</f>
        <v>2202-02-109 AA</v>
      </c>
      <c r="G8" s="389"/>
      <c r="H8" s="389"/>
      <c r="I8" s="392"/>
    </row>
    <row r="9" spans="1:9" ht="43.5" customHeight="1">
      <c r="A9" s="30" t="s">
        <v>76</v>
      </c>
      <c r="B9" s="417" t="s">
        <v>88</v>
      </c>
      <c r="C9" s="417"/>
      <c r="D9" s="417"/>
      <c r="E9" s="75" t="s">
        <v>86</v>
      </c>
      <c r="F9" s="75" t="s">
        <v>31</v>
      </c>
      <c r="G9" s="155" t="s">
        <v>73</v>
      </c>
      <c r="H9" s="398" t="s">
        <v>87</v>
      </c>
      <c r="I9" s="399"/>
    </row>
    <row r="10" spans="1:9" s="50" customFormat="1" ht="18.75" customHeight="1">
      <c r="A10" s="51" t="s">
        <v>79</v>
      </c>
      <c r="B10" s="393" t="s">
        <v>80</v>
      </c>
      <c r="C10" s="394"/>
      <c r="D10" s="395"/>
      <c r="E10" s="52" t="s">
        <v>81</v>
      </c>
      <c r="F10" s="52" t="s">
        <v>82</v>
      </c>
      <c r="G10" s="52" t="s">
        <v>83</v>
      </c>
      <c r="H10" s="396" t="s">
        <v>84</v>
      </c>
      <c r="I10" s="397"/>
    </row>
    <row r="11" spans="1:9" ht="18" customHeight="1">
      <c r="A11" s="33">
        <v>1</v>
      </c>
      <c r="B11" s="356" t="s">
        <v>254</v>
      </c>
      <c r="C11" s="356"/>
      <c r="D11" s="356"/>
      <c r="E11" s="27">
        <v>100</v>
      </c>
      <c r="F11" s="148"/>
      <c r="G11" s="34">
        <f aca="true" t="shared" si="0" ref="G11:G22">E11*F11*12</f>
        <v>0</v>
      </c>
      <c r="H11" s="383"/>
      <c r="I11" s="384"/>
    </row>
    <row r="12" spans="1:9" ht="18" customHeight="1">
      <c r="A12" s="33">
        <v>2</v>
      </c>
      <c r="B12" s="356" t="s">
        <v>255</v>
      </c>
      <c r="C12" s="356"/>
      <c r="D12" s="356"/>
      <c r="E12" s="27">
        <v>250</v>
      </c>
      <c r="F12" s="148"/>
      <c r="G12" s="34">
        <f t="shared" si="0"/>
        <v>0</v>
      </c>
      <c r="H12" s="383"/>
      <c r="I12" s="384"/>
    </row>
    <row r="13" spans="1:9" ht="18" customHeight="1">
      <c r="A13" s="33">
        <v>3</v>
      </c>
      <c r="B13" s="356" t="s">
        <v>94</v>
      </c>
      <c r="C13" s="356"/>
      <c r="D13" s="356"/>
      <c r="E13" s="27">
        <v>500</v>
      </c>
      <c r="F13" s="148"/>
      <c r="G13" s="34">
        <f t="shared" si="0"/>
        <v>0</v>
      </c>
      <c r="H13" s="383"/>
      <c r="I13" s="384"/>
    </row>
    <row r="14" spans="1:11" ht="27" customHeight="1">
      <c r="A14" s="35">
        <v>4</v>
      </c>
      <c r="B14" s="400" t="s">
        <v>89</v>
      </c>
      <c r="C14" s="401"/>
      <c r="D14" s="402"/>
      <c r="E14" s="28">
        <v>500</v>
      </c>
      <c r="F14" s="148"/>
      <c r="G14" s="36">
        <f t="shared" si="0"/>
        <v>0</v>
      </c>
      <c r="H14" s="432"/>
      <c r="I14" s="433"/>
      <c r="K14" t="s">
        <v>42</v>
      </c>
    </row>
    <row r="15" spans="1:11" ht="16.5" customHeight="1">
      <c r="A15" s="33">
        <v>5</v>
      </c>
      <c r="B15" s="400" t="s">
        <v>90</v>
      </c>
      <c r="C15" s="401"/>
      <c r="D15" s="402"/>
      <c r="E15" s="28">
        <v>500</v>
      </c>
      <c r="F15" s="148"/>
      <c r="G15" s="34">
        <f t="shared" si="0"/>
        <v>0</v>
      </c>
      <c r="H15" s="383"/>
      <c r="I15" s="384"/>
      <c r="K15" t="s">
        <v>43</v>
      </c>
    </row>
    <row r="16" spans="1:9" ht="18" customHeight="1">
      <c r="A16" s="33">
        <v>6</v>
      </c>
      <c r="B16" s="356" t="s">
        <v>165</v>
      </c>
      <c r="C16" s="356"/>
      <c r="D16" s="356"/>
      <c r="E16" s="27">
        <v>1500</v>
      </c>
      <c r="F16" s="148"/>
      <c r="G16" s="34">
        <f t="shared" si="0"/>
        <v>0</v>
      </c>
      <c r="H16" s="383"/>
      <c r="I16" s="384"/>
    </row>
    <row r="17" spans="1:9" ht="18" customHeight="1">
      <c r="A17" s="33">
        <v>7</v>
      </c>
      <c r="B17" s="356" t="s">
        <v>256</v>
      </c>
      <c r="C17" s="356"/>
      <c r="D17" s="356"/>
      <c r="E17" s="27">
        <v>100</v>
      </c>
      <c r="F17" s="148"/>
      <c r="G17" s="34">
        <f t="shared" si="0"/>
        <v>0</v>
      </c>
      <c r="H17" s="383"/>
      <c r="I17" s="384"/>
    </row>
    <row r="18" spans="1:9" ht="18" customHeight="1">
      <c r="A18" s="33">
        <v>8</v>
      </c>
      <c r="B18" s="356" t="s">
        <v>166</v>
      </c>
      <c r="C18" s="356"/>
      <c r="D18" s="356"/>
      <c r="E18" s="27">
        <v>2500</v>
      </c>
      <c r="F18" s="148"/>
      <c r="G18" s="34">
        <f t="shared" si="0"/>
        <v>0</v>
      </c>
      <c r="H18" s="383"/>
      <c r="I18" s="384"/>
    </row>
    <row r="19" spans="1:9" ht="18" customHeight="1">
      <c r="A19" s="33">
        <v>9</v>
      </c>
      <c r="B19" s="356" t="s">
        <v>91</v>
      </c>
      <c r="C19" s="356"/>
      <c r="D19" s="356"/>
      <c r="E19" s="27">
        <v>200</v>
      </c>
      <c r="F19" s="148"/>
      <c r="G19" s="34">
        <f t="shared" si="0"/>
        <v>0</v>
      </c>
      <c r="H19" s="383"/>
      <c r="I19" s="384"/>
    </row>
    <row r="20" spans="1:9" ht="18" customHeight="1">
      <c r="A20" s="33">
        <v>10</v>
      </c>
      <c r="B20" s="356" t="s">
        <v>92</v>
      </c>
      <c r="C20" s="356"/>
      <c r="D20" s="356"/>
      <c r="E20" s="27">
        <v>1500</v>
      </c>
      <c r="F20" s="148"/>
      <c r="G20" s="34">
        <f t="shared" si="0"/>
        <v>0</v>
      </c>
      <c r="H20" s="383"/>
      <c r="I20" s="384"/>
    </row>
    <row r="21" spans="1:9" ht="18" customHeight="1">
      <c r="A21" s="33">
        <v>11</v>
      </c>
      <c r="B21" s="356" t="s">
        <v>92</v>
      </c>
      <c r="C21" s="356"/>
      <c r="D21" s="356"/>
      <c r="E21" s="27">
        <v>3000</v>
      </c>
      <c r="F21" s="148"/>
      <c r="G21" s="34">
        <f t="shared" si="0"/>
        <v>0</v>
      </c>
      <c r="H21" s="383"/>
      <c r="I21" s="384"/>
    </row>
    <row r="22" spans="1:9" ht="18" customHeight="1">
      <c r="A22" s="33">
        <v>12</v>
      </c>
      <c r="B22" s="356" t="s">
        <v>92</v>
      </c>
      <c r="C22" s="356"/>
      <c r="D22" s="356"/>
      <c r="E22" s="27">
        <v>6000</v>
      </c>
      <c r="F22" s="148"/>
      <c r="G22" s="34">
        <f t="shared" si="0"/>
        <v>0</v>
      </c>
      <c r="H22" s="383"/>
      <c r="I22" s="384"/>
    </row>
    <row r="23" spans="1:9" ht="18" customHeight="1">
      <c r="A23" s="33">
        <v>13</v>
      </c>
      <c r="B23" s="356" t="s">
        <v>93</v>
      </c>
      <c r="C23" s="356"/>
      <c r="D23" s="356"/>
      <c r="E23" s="27">
        <v>1200</v>
      </c>
      <c r="F23" s="148"/>
      <c r="G23" s="34">
        <f>E23*F23*4</f>
        <v>0</v>
      </c>
      <c r="H23" s="383"/>
      <c r="I23" s="384"/>
    </row>
    <row r="24" spans="1:9" ht="18" customHeight="1">
      <c r="A24" s="33">
        <v>14</v>
      </c>
      <c r="B24" s="356" t="s">
        <v>93</v>
      </c>
      <c r="C24" s="356"/>
      <c r="D24" s="356"/>
      <c r="E24" s="27">
        <v>1500</v>
      </c>
      <c r="F24" s="148"/>
      <c r="G24" s="34">
        <f>E24*F24*4</f>
        <v>0</v>
      </c>
      <c r="H24" s="383"/>
      <c r="I24" s="384"/>
    </row>
    <row r="25" spans="1:9" s="29" customFormat="1" ht="18" customHeight="1" thickBot="1">
      <c r="A25" s="31"/>
      <c r="B25" s="431" t="s">
        <v>51</v>
      </c>
      <c r="C25" s="431"/>
      <c r="D25" s="431"/>
      <c r="E25" s="32"/>
      <c r="F25" s="143">
        <f>SUM(F11:F24)</f>
        <v>0</v>
      </c>
      <c r="G25" s="32">
        <f>SUM(G11:G24)</f>
        <v>0</v>
      </c>
      <c r="H25" s="419"/>
      <c r="I25" s="420"/>
    </row>
    <row r="26" spans="1:9" s="3" customFormat="1" ht="22.5" customHeight="1">
      <c r="A26" s="25"/>
      <c r="B26" s="24"/>
      <c r="C26" s="24"/>
      <c r="D26" s="24"/>
      <c r="E26" s="25"/>
      <c r="F26" s="25"/>
      <c r="G26" s="25"/>
      <c r="H26" s="26"/>
      <c r="I26" s="26"/>
    </row>
    <row r="27" spans="1:9" s="3" customFormat="1" ht="25.5" customHeight="1">
      <c r="A27" s="421" t="s">
        <v>130</v>
      </c>
      <c r="B27" s="421"/>
      <c r="C27" s="421"/>
      <c r="D27" s="421"/>
      <c r="E27" s="421"/>
      <c r="F27" s="421"/>
      <c r="G27" s="421"/>
      <c r="H27" s="421"/>
      <c r="I27" s="421"/>
    </row>
    <row r="28" spans="1:9" ht="37.5" customHeight="1">
      <c r="A28" s="89" t="s">
        <v>41</v>
      </c>
      <c r="B28" s="418" t="s">
        <v>66</v>
      </c>
      <c r="C28" s="418"/>
      <c r="D28" s="418"/>
      <c r="E28" s="418" t="s">
        <v>86</v>
      </c>
      <c r="F28" s="418"/>
      <c r="G28" s="418" t="s">
        <v>39</v>
      </c>
      <c r="H28" s="418"/>
      <c r="I28" s="90" t="s">
        <v>96</v>
      </c>
    </row>
    <row r="29" spans="1:10" ht="23.25" customHeight="1">
      <c r="A29" s="37">
        <v>1</v>
      </c>
      <c r="B29" s="356" t="s">
        <v>97</v>
      </c>
      <c r="C29" s="356"/>
      <c r="D29" s="356"/>
      <c r="E29" s="254">
        <v>3000</v>
      </c>
      <c r="F29" s="254"/>
      <c r="G29" s="416">
        <f>_xlfn.SUMIFS('ANNEXURE-I'!N$11:N$91,'ANNEXURE-I'!D$11:D$91,"&lt;="&amp;'ANNEXURE-IV'!J$29,'ANNEXURE-I'!D$11:D$91,"&gt;"&amp;J$30)</f>
        <v>0</v>
      </c>
      <c r="H29" s="416"/>
      <c r="I29" s="38">
        <f>E29*G29</f>
        <v>0</v>
      </c>
      <c r="J29">
        <v>35400</v>
      </c>
    </row>
    <row r="30" spans="1:10" ht="23.25" customHeight="1">
      <c r="A30" s="37">
        <v>2</v>
      </c>
      <c r="B30" s="353" t="s">
        <v>98</v>
      </c>
      <c r="C30" s="354"/>
      <c r="D30" s="355"/>
      <c r="E30" s="254">
        <v>1000</v>
      </c>
      <c r="F30" s="254"/>
      <c r="G30" s="416">
        <f>SUMIF('ANNEXURE-I'!D$11:D$91,"&lt;="&amp;'ANNEXURE-IV'!J$30,'ANNEXURE-I'!N$11:N$91)</f>
        <v>0</v>
      </c>
      <c r="H30" s="416"/>
      <c r="I30" s="38">
        <f>E30*G30</f>
        <v>0</v>
      </c>
      <c r="J30">
        <v>4100</v>
      </c>
    </row>
    <row r="31" spans="1:9" ht="23.25" customHeight="1" thickBot="1">
      <c r="A31" s="39"/>
      <c r="B31" s="424" t="s">
        <v>51</v>
      </c>
      <c r="C31" s="424"/>
      <c r="D31" s="424"/>
      <c r="E31" s="425"/>
      <c r="F31" s="426"/>
      <c r="G31" s="425">
        <f>SUM(G29:H30)</f>
        <v>0</v>
      </c>
      <c r="H31" s="426"/>
      <c r="I31" s="40">
        <f>SUM(I29:I30)</f>
        <v>0</v>
      </c>
    </row>
    <row r="32" spans="2:9" s="3" customFormat="1" ht="35.25" customHeight="1" thickBot="1">
      <c r="B32" s="26"/>
      <c r="C32" s="26"/>
      <c r="D32" s="26"/>
      <c r="E32" s="6"/>
      <c r="F32" s="6"/>
      <c r="G32" s="6"/>
      <c r="H32" s="6"/>
      <c r="I32" s="6"/>
    </row>
    <row r="33" spans="1:9" ht="33" customHeight="1">
      <c r="A33" s="427" t="s">
        <v>99</v>
      </c>
      <c r="B33" s="428"/>
      <c r="C33" s="428"/>
      <c r="D33" s="428"/>
      <c r="E33" s="428"/>
      <c r="F33" s="428"/>
      <c r="G33" s="428"/>
      <c r="H33" s="428"/>
      <c r="I33" s="429"/>
    </row>
    <row r="34" spans="1:9" ht="27.75" customHeight="1">
      <c r="A34" s="91" t="s">
        <v>41</v>
      </c>
      <c r="B34" s="255" t="s">
        <v>100</v>
      </c>
      <c r="C34" s="255"/>
      <c r="D34" s="255"/>
      <c r="E34" s="255" t="s">
        <v>101</v>
      </c>
      <c r="F34" s="255"/>
      <c r="G34" s="255"/>
      <c r="H34" s="255" t="s">
        <v>102</v>
      </c>
      <c r="I34" s="430"/>
    </row>
    <row r="35" spans="1:9" ht="27.75" customHeight="1" thickBot="1">
      <c r="A35" s="23">
        <v>1</v>
      </c>
      <c r="B35" s="422">
        <f>'ANNEXURE-I'!N92-'ANNEXURE-I'!AA92</f>
        <v>0</v>
      </c>
      <c r="C35" s="422"/>
      <c r="D35" s="422"/>
      <c r="E35" s="422">
        <f>B35*300*12</f>
        <v>0</v>
      </c>
      <c r="F35" s="422"/>
      <c r="G35" s="422"/>
      <c r="H35" s="422">
        <f>'ANNEXURE-I'!AA92</f>
        <v>0</v>
      </c>
      <c r="I35" s="423"/>
    </row>
    <row r="36" spans="2:4" ht="15">
      <c r="B36" s="326"/>
      <c r="C36" s="326"/>
      <c r="D36" s="326"/>
    </row>
  </sheetData>
  <sheetProtection password="8D0A" sheet="1" objects="1" scenarios="1" selectLockedCells="1"/>
  <mergeCells count="68">
    <mergeCell ref="G30:H30"/>
    <mergeCell ref="B25:D25"/>
    <mergeCell ref="B18:D18"/>
    <mergeCell ref="H18:I18"/>
    <mergeCell ref="A2:I2"/>
    <mergeCell ref="B30:D30"/>
    <mergeCell ref="E30:F30"/>
    <mergeCell ref="H14:I14"/>
    <mergeCell ref="B15:D15"/>
    <mergeCell ref="H15:I15"/>
    <mergeCell ref="B11:D11"/>
    <mergeCell ref="H11:I11"/>
    <mergeCell ref="B19:D19"/>
    <mergeCell ref="H19:I19"/>
    <mergeCell ref="B28:D28"/>
    <mergeCell ref="E28:F28"/>
    <mergeCell ref="B36:D36"/>
    <mergeCell ref="B35:D35"/>
    <mergeCell ref="E35:G35"/>
    <mergeCell ref="H35:I35"/>
    <mergeCell ref="B31:D31"/>
    <mergeCell ref="E31:F31"/>
    <mergeCell ref="G31:H31"/>
    <mergeCell ref="A33:I33"/>
    <mergeCell ref="B34:D34"/>
    <mergeCell ref="E34:G34"/>
    <mergeCell ref="H34:I34"/>
    <mergeCell ref="G28:H28"/>
    <mergeCell ref="B22:D22"/>
    <mergeCell ref="H22:I22"/>
    <mergeCell ref="H25:I25"/>
    <mergeCell ref="A27:I27"/>
    <mergeCell ref="B23:D23"/>
    <mergeCell ref="H23:I23"/>
    <mergeCell ref="B24:D24"/>
    <mergeCell ref="H24:I24"/>
    <mergeCell ref="A6:C6"/>
    <mergeCell ref="F5:I6"/>
    <mergeCell ref="D5:E5"/>
    <mergeCell ref="D6:E6"/>
    <mergeCell ref="B29:D29"/>
    <mergeCell ref="E29:F29"/>
    <mergeCell ref="G29:H29"/>
    <mergeCell ref="B9:D9"/>
    <mergeCell ref="B12:D12"/>
    <mergeCell ref="H12:I12"/>
    <mergeCell ref="B13:D13"/>
    <mergeCell ref="H13:I13"/>
    <mergeCell ref="B20:D20"/>
    <mergeCell ref="H20:I20"/>
    <mergeCell ref="B21:D21"/>
    <mergeCell ref="H21:I21"/>
    <mergeCell ref="C1:E1"/>
    <mergeCell ref="B17:D17"/>
    <mergeCell ref="H17:I17"/>
    <mergeCell ref="A7:E7"/>
    <mergeCell ref="A8:E8"/>
    <mergeCell ref="F7:I7"/>
    <mergeCell ref="F8:I8"/>
    <mergeCell ref="B10:D10"/>
    <mergeCell ref="H10:I10"/>
    <mergeCell ref="H9:I9"/>
    <mergeCell ref="B14:D14"/>
    <mergeCell ref="B16:D16"/>
    <mergeCell ref="H16:I16"/>
    <mergeCell ref="A3:I3"/>
    <mergeCell ref="A4:I4"/>
    <mergeCell ref="A5:C5"/>
  </mergeCells>
  <printOptions horizontalCentered="1"/>
  <pageMargins left="0.45" right="0.7" top="1" bottom="0.5" header="0.3" footer="0.3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41"/>
  <sheetViews>
    <sheetView showZeros="0" view="pageBreakPreview" zoomScaleSheetLayoutView="100" zoomScalePageLayoutView="0" workbookViewId="0" topLeftCell="A1">
      <selection activeCell="E18" sqref="E18"/>
    </sheetView>
  </sheetViews>
  <sheetFormatPr defaultColWidth="9.140625" defaultRowHeight="15"/>
  <cols>
    <col min="1" max="1" width="4.140625" style="0" customWidth="1"/>
    <col min="4" max="4" width="6.8515625" style="0" customWidth="1"/>
    <col min="5" max="5" width="8.00390625" style="0" customWidth="1"/>
    <col min="7" max="8" width="9.00390625" style="0" customWidth="1"/>
    <col min="9" max="9" width="8.7109375" style="0" customWidth="1"/>
    <col min="10" max="11" width="8.8515625" style="0" customWidth="1"/>
  </cols>
  <sheetData>
    <row r="1" spans="1:12" ht="7.5" customHeight="1">
      <c r="A1" s="173">
        <f>'ANNEXURE-IIA'!E2</f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7.25" customHeight="1">
      <c r="A2" s="172"/>
      <c r="B2" s="172"/>
      <c r="C2" s="172"/>
      <c r="D2" s="382" t="str">
        <f>'ANNEXURE-IV'!C1</f>
        <v>NUMBER STATEMENT :</v>
      </c>
      <c r="E2" s="382"/>
      <c r="F2" s="382"/>
      <c r="G2" s="382"/>
      <c r="H2" s="172">
        <f>'ANNEXURE-IV'!F1</f>
        <v>2025</v>
      </c>
      <c r="I2" s="172" t="str">
        <f>'ANNEXURE-IV'!G1</f>
        <v>- 2026</v>
      </c>
      <c r="J2" s="172"/>
      <c r="K2" s="172"/>
      <c r="L2" s="172"/>
    </row>
    <row r="3" spans="1:12" ht="15.75">
      <c r="A3" s="436" t="s">
        <v>128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</row>
    <row r="4" spans="1:12" ht="15.75">
      <c r="A4" s="436" t="s">
        <v>242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</row>
    <row r="5" spans="1:12" ht="15">
      <c r="A5" s="437" t="s">
        <v>0</v>
      </c>
      <c r="B5" s="437"/>
      <c r="C5" s="437"/>
      <c r="D5" s="460">
        <f>'ANNEXURE-I'!D3:F3</f>
        <v>43</v>
      </c>
      <c r="E5" s="461"/>
      <c r="F5" s="448" t="str">
        <f>'ANNEXURE-III'!H4</f>
        <v>41010291 /  SCHOOL EDUCATION</v>
      </c>
      <c r="G5" s="449"/>
      <c r="H5" s="449"/>
      <c r="I5" s="449"/>
      <c r="J5" s="449"/>
      <c r="K5" s="449"/>
      <c r="L5" s="450"/>
    </row>
    <row r="6" spans="1:12" ht="15">
      <c r="A6" s="437" t="s">
        <v>1</v>
      </c>
      <c r="B6" s="437"/>
      <c r="C6" s="437"/>
      <c r="D6" s="460" t="str">
        <f>'ANNEXURE-I'!D4:F4</f>
        <v>03</v>
      </c>
      <c r="E6" s="461"/>
      <c r="F6" s="451"/>
      <c r="G6" s="452"/>
      <c r="H6" s="452"/>
      <c r="I6" s="452"/>
      <c r="J6" s="452"/>
      <c r="K6" s="452"/>
      <c r="L6" s="453"/>
    </row>
    <row r="7" spans="1:12" ht="34.5" customHeight="1">
      <c r="A7" s="438" t="str">
        <f>'ANNEXURE-I'!A5</f>
        <v>IFHRMS CODE / SUB-ORDINATE OFFICE NAME &amp; PLACE</v>
      </c>
      <c r="B7" s="439"/>
      <c r="C7" s="439"/>
      <c r="D7" s="439"/>
      <c r="E7" s="440"/>
      <c r="F7" s="454">
        <f>'ANNEXURE-I'!G5</f>
        <v>0</v>
      </c>
      <c r="G7" s="455"/>
      <c r="H7" s="455"/>
      <c r="I7" s="455"/>
      <c r="J7" s="455"/>
      <c r="K7" s="455"/>
      <c r="L7" s="456"/>
    </row>
    <row r="8" spans="1:12" ht="15">
      <c r="A8" s="437" t="str">
        <f>'ANNEXURE-IV'!A8</f>
        <v>HEAD OF ACCOUNT</v>
      </c>
      <c r="B8" s="437"/>
      <c r="C8" s="437"/>
      <c r="D8" s="437"/>
      <c r="E8" s="437"/>
      <c r="F8" s="457" t="str">
        <f>'ANNEXURE-III'!H7</f>
        <v>2202-02-109 AA</v>
      </c>
      <c r="G8" s="458"/>
      <c r="H8" s="458"/>
      <c r="I8" s="458"/>
      <c r="J8" s="458"/>
      <c r="K8" s="458"/>
      <c r="L8" s="459"/>
    </row>
    <row r="9" spans="1:12" ht="54" customHeight="1">
      <c r="A9" s="92" t="s">
        <v>76</v>
      </c>
      <c r="B9" s="446" t="s">
        <v>105</v>
      </c>
      <c r="C9" s="446"/>
      <c r="D9" s="446"/>
      <c r="E9" s="92" t="s">
        <v>103</v>
      </c>
      <c r="F9" s="92" t="s">
        <v>104</v>
      </c>
      <c r="G9" s="92" t="s">
        <v>142</v>
      </c>
      <c r="H9" s="92" t="s">
        <v>106</v>
      </c>
      <c r="I9" s="441" t="s">
        <v>131</v>
      </c>
      <c r="J9" s="441"/>
      <c r="K9" s="441"/>
      <c r="L9" s="441"/>
    </row>
    <row r="10" spans="1:12" ht="19.5" customHeight="1">
      <c r="A10" s="67">
        <v>1</v>
      </c>
      <c r="B10" s="447" t="s">
        <v>107</v>
      </c>
      <c r="C10" s="447"/>
      <c r="D10" s="447"/>
      <c r="E10" s="145"/>
      <c r="F10" s="68">
        <v>2000</v>
      </c>
      <c r="G10" s="69">
        <f>F10*E10*12</f>
        <v>0</v>
      </c>
      <c r="H10" s="102"/>
      <c r="I10" s="310"/>
      <c r="J10" s="310"/>
      <c r="K10" s="310"/>
      <c r="L10" s="310"/>
    </row>
    <row r="11" spans="1:12" ht="19.5" customHeight="1">
      <c r="A11" s="67">
        <v>2</v>
      </c>
      <c r="B11" s="434" t="s">
        <v>108</v>
      </c>
      <c r="C11" s="434"/>
      <c r="D11" s="434"/>
      <c r="E11" s="142"/>
      <c r="F11" s="68">
        <v>1000</v>
      </c>
      <c r="G11" s="69">
        <f aca="true" t="shared" si="0" ref="G11:G34">F11*E11*12</f>
        <v>0</v>
      </c>
      <c r="H11" s="72"/>
      <c r="I11" s="325"/>
      <c r="J11" s="325"/>
      <c r="K11" s="325"/>
      <c r="L11" s="325"/>
    </row>
    <row r="12" spans="1:12" ht="19.5" customHeight="1">
      <c r="A12" s="67">
        <v>3</v>
      </c>
      <c r="B12" s="434" t="s">
        <v>109</v>
      </c>
      <c r="C12" s="434"/>
      <c r="D12" s="434"/>
      <c r="E12" s="142"/>
      <c r="F12" s="68">
        <v>2000</v>
      </c>
      <c r="G12" s="69">
        <f t="shared" si="0"/>
        <v>0</v>
      </c>
      <c r="H12" s="72"/>
      <c r="I12" s="325"/>
      <c r="J12" s="325"/>
      <c r="K12" s="325"/>
      <c r="L12" s="325"/>
    </row>
    <row r="13" spans="1:12" ht="19.5" customHeight="1">
      <c r="A13" s="67">
        <v>4</v>
      </c>
      <c r="B13" s="434" t="s">
        <v>109</v>
      </c>
      <c r="C13" s="434"/>
      <c r="D13" s="434"/>
      <c r="E13" s="142"/>
      <c r="F13" s="68">
        <v>6500</v>
      </c>
      <c r="G13" s="69">
        <f t="shared" si="0"/>
        <v>0</v>
      </c>
      <c r="H13" s="72"/>
      <c r="I13" s="325"/>
      <c r="J13" s="325"/>
      <c r="K13" s="325"/>
      <c r="L13" s="325"/>
    </row>
    <row r="14" spans="1:12" ht="19.5" customHeight="1">
      <c r="A14" s="67">
        <v>5</v>
      </c>
      <c r="B14" s="435" t="s">
        <v>109</v>
      </c>
      <c r="C14" s="435"/>
      <c r="D14" s="435"/>
      <c r="E14" s="141"/>
      <c r="F14" s="68">
        <v>5000</v>
      </c>
      <c r="G14" s="69">
        <f t="shared" si="0"/>
        <v>0</v>
      </c>
      <c r="H14" s="102"/>
      <c r="I14" s="310"/>
      <c r="J14" s="310"/>
      <c r="K14" s="310"/>
      <c r="L14" s="310"/>
    </row>
    <row r="15" spans="1:12" ht="19.5" customHeight="1">
      <c r="A15" s="67">
        <v>6</v>
      </c>
      <c r="B15" s="435" t="s">
        <v>110</v>
      </c>
      <c r="C15" s="435"/>
      <c r="D15" s="435"/>
      <c r="E15" s="141"/>
      <c r="F15" s="68">
        <v>1500</v>
      </c>
      <c r="G15" s="69">
        <f t="shared" si="0"/>
        <v>0</v>
      </c>
      <c r="H15" s="102"/>
      <c r="I15" s="310"/>
      <c r="J15" s="310"/>
      <c r="K15" s="310"/>
      <c r="L15" s="310"/>
    </row>
    <row r="16" spans="1:12" ht="30" customHeight="1">
      <c r="A16" s="67">
        <v>7</v>
      </c>
      <c r="B16" s="434" t="s">
        <v>111</v>
      </c>
      <c r="C16" s="434"/>
      <c r="D16" s="434"/>
      <c r="E16" s="142"/>
      <c r="F16" s="68">
        <v>2000</v>
      </c>
      <c r="G16" s="69">
        <f t="shared" si="0"/>
        <v>0</v>
      </c>
      <c r="H16" s="72"/>
      <c r="I16" s="325"/>
      <c r="J16" s="325"/>
      <c r="K16" s="325"/>
      <c r="L16" s="325"/>
    </row>
    <row r="17" spans="1:12" ht="19.5" customHeight="1">
      <c r="A17" s="67">
        <v>8</v>
      </c>
      <c r="B17" s="435" t="s">
        <v>15</v>
      </c>
      <c r="C17" s="435"/>
      <c r="D17" s="435"/>
      <c r="E17" s="141"/>
      <c r="F17" s="68">
        <v>4000</v>
      </c>
      <c r="G17" s="69">
        <f t="shared" si="0"/>
        <v>0</v>
      </c>
      <c r="H17" s="103"/>
      <c r="I17" s="444"/>
      <c r="J17" s="444"/>
      <c r="K17" s="444"/>
      <c r="L17" s="444"/>
    </row>
    <row r="18" spans="1:12" ht="19.5" customHeight="1">
      <c r="A18" s="67">
        <v>9</v>
      </c>
      <c r="B18" s="434" t="s">
        <v>112</v>
      </c>
      <c r="C18" s="434"/>
      <c r="D18" s="434"/>
      <c r="E18" s="142"/>
      <c r="F18" s="68">
        <v>2000</v>
      </c>
      <c r="G18" s="69">
        <f t="shared" si="0"/>
        <v>0</v>
      </c>
      <c r="H18" s="72"/>
      <c r="I18" s="325"/>
      <c r="J18" s="325"/>
      <c r="K18" s="325"/>
      <c r="L18" s="325"/>
    </row>
    <row r="19" spans="1:12" ht="19.5" customHeight="1">
      <c r="A19" s="67">
        <v>10</v>
      </c>
      <c r="B19" s="435" t="s">
        <v>113</v>
      </c>
      <c r="C19" s="435"/>
      <c r="D19" s="435"/>
      <c r="E19" s="141"/>
      <c r="F19" s="68">
        <v>7500</v>
      </c>
      <c r="G19" s="69">
        <f t="shared" si="0"/>
        <v>0</v>
      </c>
      <c r="H19" s="102"/>
      <c r="I19" s="310"/>
      <c r="J19" s="310"/>
      <c r="K19" s="310"/>
      <c r="L19" s="310"/>
    </row>
    <row r="20" spans="1:12" ht="30" customHeight="1">
      <c r="A20" s="67">
        <v>11</v>
      </c>
      <c r="B20" s="435" t="s">
        <v>114</v>
      </c>
      <c r="C20" s="435"/>
      <c r="D20" s="435"/>
      <c r="E20" s="141"/>
      <c r="F20" s="68">
        <v>2000</v>
      </c>
      <c r="G20" s="69">
        <f t="shared" si="0"/>
        <v>0</v>
      </c>
      <c r="H20" s="102"/>
      <c r="I20" s="310"/>
      <c r="J20" s="310"/>
      <c r="K20" s="310"/>
      <c r="L20" s="310"/>
    </row>
    <row r="21" spans="1:12" ht="19.5" customHeight="1">
      <c r="A21" s="67">
        <v>12</v>
      </c>
      <c r="B21" s="435" t="s">
        <v>115</v>
      </c>
      <c r="C21" s="435"/>
      <c r="D21" s="435"/>
      <c r="E21" s="141"/>
      <c r="F21" s="68">
        <v>3000</v>
      </c>
      <c r="G21" s="69">
        <f t="shared" si="0"/>
        <v>0</v>
      </c>
      <c r="H21" s="102"/>
      <c r="I21" s="310"/>
      <c r="J21" s="310"/>
      <c r="K21" s="310"/>
      <c r="L21" s="310"/>
    </row>
    <row r="22" spans="1:12" ht="19.5" customHeight="1">
      <c r="A22" s="67">
        <v>13</v>
      </c>
      <c r="B22" s="435" t="s">
        <v>116</v>
      </c>
      <c r="C22" s="435"/>
      <c r="D22" s="435"/>
      <c r="E22" s="141"/>
      <c r="F22" s="68">
        <v>5000</v>
      </c>
      <c r="G22" s="69">
        <f t="shared" si="0"/>
        <v>0</v>
      </c>
      <c r="H22" s="102"/>
      <c r="I22" s="310"/>
      <c r="J22" s="310"/>
      <c r="K22" s="310"/>
      <c r="L22" s="310"/>
    </row>
    <row r="23" spans="1:12" ht="19.5" customHeight="1">
      <c r="A23" s="67">
        <v>14</v>
      </c>
      <c r="B23" s="434" t="s">
        <v>117</v>
      </c>
      <c r="C23" s="434"/>
      <c r="D23" s="434"/>
      <c r="E23" s="142"/>
      <c r="F23" s="68">
        <v>2000</v>
      </c>
      <c r="G23" s="69">
        <f t="shared" si="0"/>
        <v>0</v>
      </c>
      <c r="H23" s="72"/>
      <c r="I23" s="325"/>
      <c r="J23" s="325"/>
      <c r="K23" s="325"/>
      <c r="L23" s="325"/>
    </row>
    <row r="24" spans="1:12" ht="19.5" customHeight="1">
      <c r="A24" s="67">
        <v>15</v>
      </c>
      <c r="B24" s="434" t="s">
        <v>118</v>
      </c>
      <c r="C24" s="434"/>
      <c r="D24" s="434"/>
      <c r="E24" s="142"/>
      <c r="F24" s="68">
        <v>6500</v>
      </c>
      <c r="G24" s="69">
        <f t="shared" si="0"/>
        <v>0</v>
      </c>
      <c r="H24" s="72"/>
      <c r="I24" s="325"/>
      <c r="J24" s="325"/>
      <c r="K24" s="325"/>
      <c r="L24" s="325"/>
    </row>
    <row r="25" spans="1:12" ht="31.5" customHeight="1">
      <c r="A25" s="67">
        <v>16</v>
      </c>
      <c r="B25" s="434" t="s">
        <v>119</v>
      </c>
      <c r="C25" s="434"/>
      <c r="D25" s="434"/>
      <c r="E25" s="142"/>
      <c r="F25" s="68">
        <v>2000</v>
      </c>
      <c r="G25" s="69">
        <f t="shared" si="0"/>
        <v>0</v>
      </c>
      <c r="H25" s="72"/>
      <c r="I25" s="325"/>
      <c r="J25" s="325"/>
      <c r="K25" s="325"/>
      <c r="L25" s="325"/>
    </row>
    <row r="26" spans="1:12" ht="19.5" customHeight="1">
      <c r="A26" s="67">
        <v>17</v>
      </c>
      <c r="B26" s="434" t="s">
        <v>120</v>
      </c>
      <c r="C26" s="434"/>
      <c r="D26" s="434"/>
      <c r="E26" s="142"/>
      <c r="F26" s="68">
        <v>2000</v>
      </c>
      <c r="G26" s="69">
        <f t="shared" si="0"/>
        <v>0</v>
      </c>
      <c r="H26" s="72"/>
      <c r="I26" s="325"/>
      <c r="J26" s="325"/>
      <c r="K26" s="325"/>
      <c r="L26" s="325"/>
    </row>
    <row r="27" spans="1:12" ht="19.5" customHeight="1">
      <c r="A27" s="67">
        <v>18</v>
      </c>
      <c r="B27" s="435" t="s">
        <v>121</v>
      </c>
      <c r="C27" s="435"/>
      <c r="D27" s="435"/>
      <c r="E27" s="141"/>
      <c r="F27" s="68">
        <v>4000</v>
      </c>
      <c r="G27" s="69">
        <f t="shared" si="0"/>
        <v>0</v>
      </c>
      <c r="H27" s="102"/>
      <c r="I27" s="310"/>
      <c r="J27" s="310"/>
      <c r="K27" s="310"/>
      <c r="L27" s="310"/>
    </row>
    <row r="28" spans="1:12" ht="19.5" customHeight="1">
      <c r="A28" s="67">
        <v>19</v>
      </c>
      <c r="B28" s="435" t="s">
        <v>122</v>
      </c>
      <c r="C28" s="435"/>
      <c r="D28" s="435"/>
      <c r="E28" s="141"/>
      <c r="F28" s="68">
        <v>6500</v>
      </c>
      <c r="G28" s="69">
        <f t="shared" si="0"/>
        <v>0</v>
      </c>
      <c r="H28" s="102"/>
      <c r="I28" s="310"/>
      <c r="J28" s="310"/>
      <c r="K28" s="310"/>
      <c r="L28" s="310"/>
    </row>
    <row r="29" spans="1:12" ht="30.75" customHeight="1">
      <c r="A29" s="67">
        <v>20</v>
      </c>
      <c r="B29" s="434" t="s">
        <v>126</v>
      </c>
      <c r="C29" s="434"/>
      <c r="D29" s="434"/>
      <c r="E29" s="142"/>
      <c r="F29" s="68">
        <v>2000</v>
      </c>
      <c r="G29" s="69">
        <f t="shared" si="0"/>
        <v>0</v>
      </c>
      <c r="H29" s="72"/>
      <c r="I29" s="325"/>
      <c r="J29" s="325"/>
      <c r="K29" s="325"/>
      <c r="L29" s="325"/>
    </row>
    <row r="30" spans="1:12" ht="30" customHeight="1">
      <c r="A30" s="67">
        <v>21</v>
      </c>
      <c r="B30" s="434" t="s">
        <v>123</v>
      </c>
      <c r="C30" s="434"/>
      <c r="D30" s="434"/>
      <c r="E30" s="142"/>
      <c r="F30" s="68">
        <v>4000</v>
      </c>
      <c r="G30" s="69">
        <f t="shared" si="0"/>
        <v>0</v>
      </c>
      <c r="H30" s="72"/>
      <c r="I30" s="325"/>
      <c r="J30" s="325"/>
      <c r="K30" s="325"/>
      <c r="L30" s="325"/>
    </row>
    <row r="31" spans="1:12" ht="19.5" customHeight="1">
      <c r="A31" s="67">
        <v>22</v>
      </c>
      <c r="B31" s="434" t="s">
        <v>124</v>
      </c>
      <c r="C31" s="434"/>
      <c r="D31" s="434"/>
      <c r="E31" s="142"/>
      <c r="F31" s="68">
        <v>1500</v>
      </c>
      <c r="G31" s="69">
        <f t="shared" si="0"/>
        <v>0</v>
      </c>
      <c r="H31" s="72"/>
      <c r="I31" s="325"/>
      <c r="J31" s="325"/>
      <c r="K31" s="325"/>
      <c r="L31" s="325"/>
    </row>
    <row r="32" spans="1:12" ht="19.5" customHeight="1">
      <c r="A32" s="67">
        <v>23</v>
      </c>
      <c r="B32" s="434" t="s">
        <v>20</v>
      </c>
      <c r="C32" s="434"/>
      <c r="D32" s="434"/>
      <c r="E32" s="142"/>
      <c r="F32" s="68">
        <v>1500</v>
      </c>
      <c r="G32" s="69">
        <f t="shared" si="0"/>
        <v>0</v>
      </c>
      <c r="H32" s="72"/>
      <c r="I32" s="325"/>
      <c r="J32" s="325"/>
      <c r="K32" s="325"/>
      <c r="L32" s="325"/>
    </row>
    <row r="33" spans="1:12" ht="19.5" customHeight="1">
      <c r="A33" s="67">
        <v>24</v>
      </c>
      <c r="B33" s="434" t="s">
        <v>125</v>
      </c>
      <c r="C33" s="434"/>
      <c r="D33" s="434"/>
      <c r="E33" s="142"/>
      <c r="F33" s="68">
        <v>2000</v>
      </c>
      <c r="G33" s="69">
        <f t="shared" si="0"/>
        <v>0</v>
      </c>
      <c r="H33" s="72"/>
      <c r="I33" s="325"/>
      <c r="J33" s="325"/>
      <c r="K33" s="325"/>
      <c r="L33" s="325"/>
    </row>
    <row r="34" spans="1:12" ht="19.5" customHeight="1">
      <c r="A34" s="67">
        <v>25</v>
      </c>
      <c r="B34" s="434" t="s">
        <v>127</v>
      </c>
      <c r="C34" s="434"/>
      <c r="D34" s="434"/>
      <c r="E34" s="142"/>
      <c r="F34" s="68">
        <v>2000</v>
      </c>
      <c r="G34" s="69">
        <f t="shared" si="0"/>
        <v>0</v>
      </c>
      <c r="H34" s="72"/>
      <c r="I34" s="325"/>
      <c r="J34" s="325"/>
      <c r="K34" s="325"/>
      <c r="L34" s="325"/>
    </row>
    <row r="35" spans="1:12" s="41" customFormat="1" ht="19.5" customHeight="1">
      <c r="A35" s="70"/>
      <c r="B35" s="443" t="s">
        <v>51</v>
      </c>
      <c r="C35" s="443"/>
      <c r="D35" s="443"/>
      <c r="E35" s="144">
        <f>SUM(E10:E34)</f>
        <v>0</v>
      </c>
      <c r="F35" s="70"/>
      <c r="G35" s="70">
        <f>SUM(G10:G34)</f>
        <v>0</v>
      </c>
      <c r="H35" s="70">
        <f>SUM(H10:H34)</f>
        <v>0</v>
      </c>
      <c r="I35" s="436"/>
      <c r="J35" s="436"/>
      <c r="K35" s="436"/>
      <c r="L35" s="436"/>
    </row>
    <row r="36" spans="1:12" ht="19.5" customHeight="1">
      <c r="A36" s="70"/>
      <c r="B36" s="442" t="s">
        <v>66</v>
      </c>
      <c r="C36" s="442"/>
      <c r="D36" s="442"/>
      <c r="E36" s="144">
        <f>E35</f>
        <v>0</v>
      </c>
      <c r="F36" s="71">
        <v>1000</v>
      </c>
      <c r="G36" s="70">
        <f>E36*F36</f>
        <v>0</v>
      </c>
      <c r="H36" s="70"/>
      <c r="I36" s="436"/>
      <c r="J36" s="436"/>
      <c r="K36" s="436"/>
      <c r="L36" s="436"/>
    </row>
    <row r="37" spans="1:12" ht="19.5" customHeight="1">
      <c r="A37" s="70"/>
      <c r="B37" s="442" t="s">
        <v>67</v>
      </c>
      <c r="C37" s="442"/>
      <c r="D37" s="442"/>
      <c r="E37" s="144">
        <f>E35</f>
        <v>0</v>
      </c>
      <c r="F37" s="70"/>
      <c r="G37" s="70">
        <f>G35+G36</f>
        <v>0</v>
      </c>
      <c r="H37" s="70"/>
      <c r="I37" s="436"/>
      <c r="J37" s="436"/>
      <c r="K37" s="436"/>
      <c r="L37" s="436"/>
    </row>
    <row r="38" ht="15" customHeight="1"/>
    <row r="41" spans="8:12" ht="23.25">
      <c r="H41" s="445" t="s">
        <v>143</v>
      </c>
      <c r="I41" s="445"/>
      <c r="J41" s="445"/>
      <c r="K41" s="445"/>
      <c r="L41" s="445"/>
    </row>
  </sheetData>
  <sheetProtection password="8D0A" sheet="1" objects="1" scenarios="1" selectLockedCells="1"/>
  <mergeCells count="71">
    <mergeCell ref="B9:D9"/>
    <mergeCell ref="B10:D10"/>
    <mergeCell ref="B11:D11"/>
    <mergeCell ref="F5:L6"/>
    <mergeCell ref="F7:L7"/>
    <mergeCell ref="F8:L8"/>
    <mergeCell ref="D5:E5"/>
    <mergeCell ref="D6:E6"/>
    <mergeCell ref="I25:L25"/>
    <mergeCell ref="I31:L31"/>
    <mergeCell ref="I32:L32"/>
    <mergeCell ref="H41:L41"/>
    <mergeCell ref="I33:L33"/>
    <mergeCell ref="I34:L34"/>
    <mergeCell ref="I35:L35"/>
    <mergeCell ref="I36:L36"/>
    <mergeCell ref="I37:L37"/>
    <mergeCell ref="I30:L30"/>
    <mergeCell ref="I26:L26"/>
    <mergeCell ref="I27:L27"/>
    <mergeCell ref="I28:L28"/>
    <mergeCell ref="I29:L29"/>
    <mergeCell ref="I20:L20"/>
    <mergeCell ref="I23:L23"/>
    <mergeCell ref="I21:L21"/>
    <mergeCell ref="I22:L22"/>
    <mergeCell ref="I24:L24"/>
    <mergeCell ref="I14:L14"/>
    <mergeCell ref="I15:L15"/>
    <mergeCell ref="I16:L16"/>
    <mergeCell ref="I19:L19"/>
    <mergeCell ref="I17:L17"/>
    <mergeCell ref="I18:L18"/>
    <mergeCell ref="B36:D36"/>
    <mergeCell ref="B37:D37"/>
    <mergeCell ref="B33:D33"/>
    <mergeCell ref="B34:D34"/>
    <mergeCell ref="B27:D27"/>
    <mergeCell ref="B28:D28"/>
    <mergeCell ref="B29:D29"/>
    <mergeCell ref="B30:D30"/>
    <mergeCell ref="B35:D35"/>
    <mergeCell ref="B31:D31"/>
    <mergeCell ref="B16:D16"/>
    <mergeCell ref="B32:D32"/>
    <mergeCell ref="B21:D2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D2:G2"/>
    <mergeCell ref="B12:D12"/>
    <mergeCell ref="B13:D13"/>
    <mergeCell ref="B14:D14"/>
    <mergeCell ref="B15:D15"/>
    <mergeCell ref="A4:L4"/>
    <mergeCell ref="A5:C5"/>
    <mergeCell ref="A6:C6"/>
    <mergeCell ref="A7:E7"/>
    <mergeCell ref="A8:E8"/>
    <mergeCell ref="A3:L3"/>
    <mergeCell ref="I9:L9"/>
    <mergeCell ref="I10:L10"/>
    <mergeCell ref="I11:L11"/>
    <mergeCell ref="I12:L12"/>
    <mergeCell ref="I13:L13"/>
  </mergeCells>
  <hyperlinks>
    <hyperlink ref="H41:L41" location="'Wages Enclosure'!A1" display="Wages Enclosure"/>
  </hyperlinks>
  <printOptions horizontalCentered="1"/>
  <pageMargins left="0.2" right="0.2" top="0.75" bottom="0.75" header="0.3" footer="0.3"/>
  <pageSetup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N11"/>
  <sheetViews>
    <sheetView showZeros="0" view="pageBreakPreview" zoomScaleSheetLayoutView="100" zoomScalePageLayoutView="0" workbookViewId="0" topLeftCell="A1">
      <selection activeCell="L17" sqref="L17"/>
    </sheetView>
  </sheetViews>
  <sheetFormatPr defaultColWidth="9.140625" defaultRowHeight="15"/>
  <cols>
    <col min="1" max="1" width="12.7109375" style="0" customWidth="1"/>
    <col min="2" max="2" width="13.421875" style="0" customWidth="1"/>
    <col min="3" max="4" width="13.00390625" style="0" customWidth="1"/>
    <col min="5" max="5" width="9.7109375" style="0" customWidth="1"/>
    <col min="6" max="6" width="10.421875" style="0" customWidth="1"/>
    <col min="7" max="7" width="10.00390625" style="0" bestFit="1" customWidth="1"/>
    <col min="8" max="8" width="11.140625" style="0" customWidth="1"/>
    <col min="9" max="11" width="10.140625" style="0" customWidth="1"/>
    <col min="12" max="12" width="10.7109375" style="0" customWidth="1"/>
    <col min="13" max="13" width="11.421875" style="0" customWidth="1"/>
    <col min="14" max="14" width="13.140625" style="0" customWidth="1"/>
  </cols>
  <sheetData>
    <row r="2" spans="1:14" ht="22.5" customHeight="1">
      <c r="A2" s="467" t="str">
        <f>'ANNEXURE-I'!A2</f>
        <v>NUMBER STATEMENT :</v>
      </c>
      <c r="B2" s="468"/>
      <c r="C2" s="468"/>
      <c r="D2" s="468"/>
      <c r="E2" s="468"/>
      <c r="F2" s="468"/>
      <c r="G2" s="468"/>
      <c r="H2" s="176">
        <f>'ANNEXURE-V'!H2</f>
        <v>2025</v>
      </c>
      <c r="I2" s="176" t="str">
        <f>'ANNEXURE-V'!I2</f>
        <v>- 2026</v>
      </c>
      <c r="J2" s="176"/>
      <c r="K2" s="176"/>
      <c r="L2" s="176"/>
      <c r="M2" s="176"/>
      <c r="N2" s="177"/>
    </row>
    <row r="3" spans="1:14" ht="23.25" customHeight="1">
      <c r="A3" s="421" t="s">
        <v>140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</row>
    <row r="4" spans="1:14" ht="23.25" customHeight="1">
      <c r="A4" s="421" t="s">
        <v>141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</row>
    <row r="5" spans="1:14" ht="18.75" customHeight="1">
      <c r="A5" s="256" t="s">
        <v>0</v>
      </c>
      <c r="B5" s="256"/>
      <c r="C5" s="256"/>
      <c r="D5" s="275">
        <f>'ANNEXURE-V'!D5</f>
        <v>43</v>
      </c>
      <c r="E5" s="277"/>
      <c r="F5" s="470" t="str">
        <f>'ANNEXURE-V'!F5</f>
        <v>41010291 /  SCHOOL EDUCATION</v>
      </c>
      <c r="G5" s="471"/>
      <c r="H5" s="471"/>
      <c r="I5" s="471"/>
      <c r="J5" s="471"/>
      <c r="K5" s="471"/>
      <c r="L5" s="471"/>
      <c r="M5" s="471"/>
      <c r="N5" s="472"/>
    </row>
    <row r="6" spans="1:14" ht="15.75">
      <c r="A6" s="256" t="s">
        <v>1</v>
      </c>
      <c r="B6" s="256"/>
      <c r="C6" s="256"/>
      <c r="D6" s="275" t="str">
        <f>'ANNEXURE-V'!D6</f>
        <v>03</v>
      </c>
      <c r="E6" s="277"/>
      <c r="F6" s="473"/>
      <c r="G6" s="474"/>
      <c r="H6" s="474"/>
      <c r="I6" s="474"/>
      <c r="J6" s="474"/>
      <c r="K6" s="474"/>
      <c r="L6" s="474"/>
      <c r="M6" s="474"/>
      <c r="N6" s="475"/>
    </row>
    <row r="7" spans="1:14" ht="18" customHeight="1">
      <c r="A7" s="462" t="str">
        <f>'ANNEXURE-V'!A7:E7</f>
        <v>IFHRMS CODE / SUB-ORDINATE OFFICE NAME &amp; PLACE</v>
      </c>
      <c r="B7" s="463"/>
      <c r="C7" s="463"/>
      <c r="D7" s="463"/>
      <c r="E7" s="463"/>
      <c r="F7" s="463">
        <f>'ANNEXURE-I'!G5</f>
        <v>0</v>
      </c>
      <c r="G7" s="463"/>
      <c r="H7" s="463"/>
      <c r="I7" s="463"/>
      <c r="J7" s="463"/>
      <c r="K7" s="463"/>
      <c r="L7" s="463"/>
      <c r="M7" s="463"/>
      <c r="N7" s="464"/>
    </row>
    <row r="8" spans="1:14" ht="18" customHeight="1">
      <c r="A8" s="462" t="str">
        <f>'ANNEXURE-V'!A8:E8</f>
        <v>HEAD OF ACCOUNT</v>
      </c>
      <c r="B8" s="463"/>
      <c r="C8" s="463"/>
      <c r="D8" s="463"/>
      <c r="E8" s="464"/>
      <c r="F8" s="462" t="str">
        <f>'ANNEXURE-V'!F8</f>
        <v>2202-02-109 AA</v>
      </c>
      <c r="G8" s="463"/>
      <c r="H8" s="463"/>
      <c r="I8" s="463"/>
      <c r="J8" s="463"/>
      <c r="K8" s="463"/>
      <c r="L8" s="463"/>
      <c r="M8" s="463"/>
      <c r="N8" s="464"/>
    </row>
    <row r="9" spans="1:14" ht="41.25" customHeight="1">
      <c r="A9" s="398" t="s">
        <v>134</v>
      </c>
      <c r="B9" s="398"/>
      <c r="C9" s="398" t="s">
        <v>139</v>
      </c>
      <c r="D9" s="398"/>
      <c r="E9" s="398" t="s">
        <v>135</v>
      </c>
      <c r="F9" s="466" t="s">
        <v>132</v>
      </c>
      <c r="G9" s="398" t="s">
        <v>136</v>
      </c>
      <c r="H9" s="398" t="s">
        <v>137</v>
      </c>
      <c r="I9" s="398" t="s">
        <v>243</v>
      </c>
      <c r="J9" s="398"/>
      <c r="K9" s="398" t="s">
        <v>244</v>
      </c>
      <c r="L9" s="398"/>
      <c r="M9" s="465" t="s">
        <v>245</v>
      </c>
      <c r="N9" s="398" t="s">
        <v>246</v>
      </c>
    </row>
    <row r="10" spans="1:14" ht="30">
      <c r="A10" s="75" t="s">
        <v>133</v>
      </c>
      <c r="B10" s="75" t="s">
        <v>138</v>
      </c>
      <c r="C10" s="75" t="s">
        <v>133</v>
      </c>
      <c r="D10" s="75" t="s">
        <v>138</v>
      </c>
      <c r="E10" s="398"/>
      <c r="F10" s="466"/>
      <c r="G10" s="398"/>
      <c r="H10" s="398"/>
      <c r="I10" s="75" t="s">
        <v>133</v>
      </c>
      <c r="J10" s="76" t="s">
        <v>86</v>
      </c>
      <c r="K10" s="76" t="s">
        <v>133</v>
      </c>
      <c r="L10" s="76" t="s">
        <v>86</v>
      </c>
      <c r="M10" s="398"/>
      <c r="N10" s="398"/>
    </row>
    <row r="11" spans="1:14" ht="65.25" customHeight="1">
      <c r="A11" s="93">
        <f>'ANNEXURE-I'!K92</f>
        <v>0</v>
      </c>
      <c r="B11" s="93">
        <f>'ANNEXURE-II'!I46+'ANNEXURE-IIA'!I18</f>
        <v>0</v>
      </c>
      <c r="C11" s="93">
        <f>'ANNEXURE-I'!N92</f>
        <v>0</v>
      </c>
      <c r="D11" s="93">
        <f>'ANNEXURE-II'!K46+'ANNEXURE-IIA'!K18</f>
        <v>0</v>
      </c>
      <c r="E11" s="93">
        <f>'ANNEXURE-IV'!E35:G35</f>
        <v>0</v>
      </c>
      <c r="F11" s="93">
        <f>'ANNEXURE-IV'!G25+'ANNEXURE-IV'!I31</f>
        <v>0</v>
      </c>
      <c r="G11" s="93">
        <f>'ANNEXURE-III'!O30</f>
        <v>0</v>
      </c>
      <c r="H11" s="93">
        <f>'ANNEXURE-III'!R43</f>
        <v>0</v>
      </c>
      <c r="I11" s="93">
        <f>'ANNEXURE-V'!E37</f>
        <v>0</v>
      </c>
      <c r="J11" s="93">
        <f>'ANNEXURE-V'!G37+'ANNEXURE-V'!H35</f>
        <v>0</v>
      </c>
      <c r="K11" s="93">
        <f>'ANNEXURE-IIA'!H48</f>
        <v>0</v>
      </c>
      <c r="L11" s="93">
        <f>'ANNEXURE-IIA'!J48</f>
        <v>0</v>
      </c>
      <c r="M11" s="93">
        <f>'ANNEXURE-I'!AA92</f>
        <v>0</v>
      </c>
      <c r="N11" s="93">
        <f>'ANNEXURE-I'!Z92</f>
        <v>0</v>
      </c>
    </row>
  </sheetData>
  <sheetProtection password="8D0A" sheet="1" objects="1" scenarios="1" selectLockedCells="1"/>
  <mergeCells count="22">
    <mergeCell ref="A2:G2"/>
    <mergeCell ref="A3:N3"/>
    <mergeCell ref="A4:N4"/>
    <mergeCell ref="A6:C6"/>
    <mergeCell ref="A5:C5"/>
    <mergeCell ref="F5:N6"/>
    <mergeCell ref="D5:E5"/>
    <mergeCell ref="D6:E6"/>
    <mergeCell ref="A7:E7"/>
    <mergeCell ref="F7:N7"/>
    <mergeCell ref="E9:E10"/>
    <mergeCell ref="G9:G10"/>
    <mergeCell ref="A9:B9"/>
    <mergeCell ref="C9:D9"/>
    <mergeCell ref="H9:H10"/>
    <mergeCell ref="K9:L9"/>
    <mergeCell ref="M9:M10"/>
    <mergeCell ref="N9:N10"/>
    <mergeCell ref="F9:F10"/>
    <mergeCell ref="I9:J9"/>
    <mergeCell ref="A8:E8"/>
    <mergeCell ref="F8:N8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A2</cp:lastModifiedBy>
  <cp:lastPrinted>2024-05-03T05:59:37Z</cp:lastPrinted>
  <dcterms:created xsi:type="dcterms:W3CDTF">2018-06-11T08:57:38Z</dcterms:created>
  <dcterms:modified xsi:type="dcterms:W3CDTF">2024-06-24T06:13:52Z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