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20535" windowHeight="9405" activeTab="0"/>
  </bookViews>
  <sheets>
    <sheet name="ANNEXURE-I" sheetId="1" r:id="rId1"/>
    <sheet name="POST VARIATION" sheetId="2" r:id="rId2"/>
    <sheet name="ANNEXURE-II" sheetId="3" r:id="rId3"/>
    <sheet name="ANNEXURE-IIA" sheetId="4" r:id="rId4"/>
    <sheet name="ANNEXURE-III" sheetId="5" r:id="rId5"/>
    <sheet name="ANNEXURE-IV" sheetId="6" r:id="rId6"/>
    <sheet name="ANNEXURE-V" sheetId="7" r:id="rId7"/>
    <sheet name="ANNEXURE-VI" sheetId="8" r:id="rId8"/>
  </sheets>
  <externalReferences>
    <externalReference r:id="rId11"/>
  </externalReferences>
  <definedNames>
    <definedName name="_xlnm._FilterDatabase" localSheetId="0" hidden="1">'ANNEXURE-I'!$A$11:$AC$33</definedName>
    <definedName name="_xlfn.SUMIFS" hidden="1">#NAME?</definedName>
    <definedName name="_xlnm.Print_Area" localSheetId="0">'ANNEXURE-I'!$A$1:$AA$45</definedName>
    <definedName name="_xlnm.Print_Area" localSheetId="2">'ANNEXURE-II'!$A$1:$K$47</definedName>
    <definedName name="_xlnm.Print_Area" localSheetId="3">'ANNEXURE-IIA'!$A$1:$K$48</definedName>
    <definedName name="_xlnm.Print_Area" localSheetId="4">'ANNEXURE-III'!$A$1:$S$43</definedName>
    <definedName name="_xlnm.Print_Area" localSheetId="5">'ANNEXURE-IV'!$A$1:$J$35</definedName>
    <definedName name="_xlnm.Print_Area" localSheetId="6">'ANNEXURE-V'!$A$1:$L$38</definedName>
    <definedName name="_xlnm.Print_Area" localSheetId="7">'ANNEXURE-VI'!$A$1:$N$11</definedName>
    <definedName name="_xlnm.Print_Area" localSheetId="1">'POST VARIATION'!$A$1:$M$43</definedName>
    <definedName name="_xlnm.Print_Titles" localSheetId="0">'ANNEXURE-I'!$1:$11</definedName>
    <definedName name="_xlnm.Print_Titles" localSheetId="1">'POST VARIATION'!$1:$9</definedName>
  </definedNames>
  <calcPr fullCalcOnLoad="1"/>
</workbook>
</file>

<file path=xl/sharedStrings.xml><?xml version="1.0" encoding="utf-8"?>
<sst xmlns="http://schemas.openxmlformats.org/spreadsheetml/2006/main" count="414" uniqueCount="224">
  <si>
    <t>AD CODE / NAME</t>
  </si>
  <si>
    <t>HOD CODE / NAME</t>
  </si>
  <si>
    <t>Name of Post                                          (No abbreviation)</t>
  </si>
  <si>
    <t>NUMBER OF PERSONS 
RETIRING DURING</t>
  </si>
  <si>
    <t>Personal  Pay if any</t>
  </si>
  <si>
    <t>Special Pay if any</t>
  </si>
  <si>
    <t>Permanent</t>
  </si>
  <si>
    <t>Temporary+</t>
  </si>
  <si>
    <t>Unclassified Places</t>
  </si>
  <si>
    <t>TOTAL</t>
  </si>
  <si>
    <t xml:space="preserve">No of  Person  in CPS </t>
  </si>
  <si>
    <t>No of  Person  in MC</t>
  </si>
  <si>
    <t>S.NO</t>
  </si>
  <si>
    <t xml:space="preserve">Level </t>
  </si>
  <si>
    <t xml:space="preserve">Grade I(a) </t>
  </si>
  <si>
    <t xml:space="preserve">Grade I(b) </t>
  </si>
  <si>
    <t>ANNEXURE  -  I</t>
  </si>
  <si>
    <t>-</t>
  </si>
  <si>
    <t>JOINT DIRECTOR</t>
  </si>
  <si>
    <t>LAW OFFICER</t>
  </si>
  <si>
    <t>SUPERINTENDENT</t>
  </si>
  <si>
    <t>ASSISTANT</t>
  </si>
  <si>
    <t>LIBRARIAN</t>
  </si>
  <si>
    <t>JUNIOR ASSISTANT</t>
  </si>
  <si>
    <t>TYPIST</t>
  </si>
  <si>
    <t>DRIVER</t>
  </si>
  <si>
    <t>RECORD CLERK</t>
  </si>
  <si>
    <t>OFFICE ASSISTANT</t>
  </si>
  <si>
    <t>WATCHMAN</t>
  </si>
  <si>
    <t>SWEEPER</t>
  </si>
  <si>
    <t>SCAVENGER-1</t>
  </si>
  <si>
    <t>SWEEPER-1</t>
  </si>
  <si>
    <t xml:space="preserve">Grade II </t>
  </si>
  <si>
    <t>STS-2</t>
  </si>
  <si>
    <t>S. NO</t>
  </si>
  <si>
    <t>Level</t>
  </si>
  <si>
    <t>Minimum</t>
  </si>
  <si>
    <t>Maximum</t>
  </si>
  <si>
    <t xml:space="preserve">Average Pay </t>
  </si>
  <si>
    <t>* Total Special 
Pay / PP
if any</t>
  </si>
  <si>
    <t>No of Persons</t>
  </si>
  <si>
    <t>Total
Provision for the Year
[((5)) x (7)) + 6) x 12]</t>
  </si>
  <si>
    <t>Total
Provision for the Year
[((5)) x (9)) + 6) x 12]</t>
  </si>
  <si>
    <t>Sanctioned Post</t>
  </si>
  <si>
    <t>Filled Post</t>
  </si>
  <si>
    <t>Revised Levels of Pay</t>
  </si>
  <si>
    <t>(a) STATEMENT OF PAY</t>
  </si>
  <si>
    <t>ANNEXURE-II</t>
  </si>
  <si>
    <t>Number of Persons</t>
  </si>
  <si>
    <t>Grade III</t>
  </si>
  <si>
    <t>S. No</t>
  </si>
  <si>
    <t>65500(NT)</t>
  </si>
  <si>
    <t>(b) STATEMENT OF PAY</t>
  </si>
  <si>
    <t>SPECIAL TIME SCALES OF PAY</t>
  </si>
  <si>
    <t>STS-1</t>
  </si>
  <si>
    <t>STS-3</t>
  </si>
  <si>
    <t>STS-4</t>
  </si>
  <si>
    <t>STS-5</t>
  </si>
  <si>
    <t>STS-6</t>
  </si>
  <si>
    <t>Total</t>
  </si>
  <si>
    <t>CATEGORY</t>
  </si>
  <si>
    <t>Total Provision  for the Year
[(3) x (4) x 12]</t>
  </si>
  <si>
    <t>Number of Person</t>
  </si>
  <si>
    <t>Consolidated / Fixed Pay per month</t>
  </si>
  <si>
    <t>DRIVER  (upto   40000)</t>
  </si>
  <si>
    <t>NIGHT WATCHMAN</t>
  </si>
  <si>
    <t>P.G. ASSISTANT</t>
  </si>
  <si>
    <t>B.T. ASSISTANT</t>
  </si>
  <si>
    <t>JUNIOR ASSISTANT (Formerly / Existing post )</t>
  </si>
  <si>
    <t>OFFICE ASSISTANT  ( upto 2000)</t>
  </si>
  <si>
    <t>SWEEPER       (upto 1  to 2000)</t>
  </si>
  <si>
    <t>WATCHMAN (upto 5000)</t>
  </si>
  <si>
    <t>S.G.ASST</t>
  </si>
  <si>
    <t>SPECIAL TEACHER      (upto 5000)</t>
  </si>
  <si>
    <t>Bonus</t>
  </si>
  <si>
    <t>Grand Total</t>
  </si>
  <si>
    <t>(c) STATEMENT OF PAY</t>
  </si>
  <si>
    <t>SCAVENGER     (upto 1  to 2000)</t>
  </si>
  <si>
    <t>ANNEXURE - III</t>
  </si>
  <si>
    <t>GOI - HRA*</t>
  </si>
  <si>
    <t>* Central Govt. HRA may be calculated as a whole and enter the same in col.(5)</t>
  </si>
  <si>
    <t xml:space="preserve">Total Provision for the year
</t>
  </si>
  <si>
    <t>ANNEXURE - III (A)</t>
  </si>
  <si>
    <t>SUB-HEAD OF ACCOUNT</t>
  </si>
  <si>
    <t>Sl. No.</t>
  </si>
  <si>
    <t>Pay Range</t>
  </si>
  <si>
    <t>Chennai City and areas around the City at a distance not exceeding 32 kms. from the City limits.</t>
  </si>
  <si>
    <t>(1)</t>
  </si>
  <si>
    <t>(2)</t>
  </si>
  <si>
    <t>(3)</t>
  </si>
  <si>
    <t>(4)</t>
  </si>
  <si>
    <t>(5)</t>
  </si>
  <si>
    <t>(6)</t>
  </si>
  <si>
    <r>
      <t xml:space="preserve">TOTAL PERSONS </t>
    </r>
    <r>
      <rPr>
        <sz val="8"/>
        <color indexed="8"/>
        <rFont val="Calibri"/>
        <family val="2"/>
      </rPr>
      <t>[(4)+(7)+(10)+(13)+(16)] :</t>
    </r>
  </si>
  <si>
    <t>Amount</t>
  </si>
  <si>
    <t>Reason For OA Claim</t>
  </si>
  <si>
    <t>Allowances</t>
  </si>
  <si>
    <t>SPL ALLOWANCE FOR SEC. GRADE CATEGORY</t>
  </si>
  <si>
    <t>SPL ALLOWANCE FOR HIGH SCHOOL HM</t>
  </si>
  <si>
    <t>WASHING ALLOWANCE</t>
  </si>
  <si>
    <t>HILL ALLOWANCE</t>
  </si>
  <si>
    <t>WINTER ALLOWANCE</t>
  </si>
  <si>
    <t>PL ALLOWANCE (251 TO 500)</t>
  </si>
  <si>
    <t>OTHER ALLOWANCES</t>
  </si>
  <si>
    <t>Total (2) X (3)</t>
  </si>
  <si>
    <t>Adhoc Bonus (Group C &amp; D)</t>
  </si>
  <si>
    <t>Special Time scale (Filled Post) STS-1</t>
  </si>
  <si>
    <t>MEDICAL ALLOWANCE</t>
  </si>
  <si>
    <t xml:space="preserve">No of Persons in Filled post </t>
  </si>
  <si>
    <t>Total  Provision for the year
[(1)XRs.300x12]</t>
  </si>
  <si>
    <t xml:space="preserve"> No of Persons in Medical Charges  </t>
  </si>
  <si>
    <t>No. of Persons</t>
  </si>
  <si>
    <t xml:space="preserve">Rate per month </t>
  </si>
  <si>
    <t>Name of the Post</t>
  </si>
  <si>
    <t xml:space="preserve">Arrears   if any </t>
  </si>
  <si>
    <t>CRAFT INSTRUCTOR</t>
  </si>
  <si>
    <t>DAILY WAGES (SWEEPER)</t>
  </si>
  <si>
    <t>DAILY WAGES</t>
  </si>
  <si>
    <t>GARDENER CUM SWEEPER</t>
  </si>
  <si>
    <t>SWEEPER CUM WATER CARRIER (UPTO 2000)</t>
  </si>
  <si>
    <t>LIBRARIAN (UPTO 2000)</t>
  </si>
  <si>
    <t>MAZDOOR</t>
  </si>
  <si>
    <t>VOCATIONAL INSTRUCTOR (PART TIME)</t>
  </si>
  <si>
    <t xml:space="preserve">NIGHT WATCHAMAN </t>
  </si>
  <si>
    <t>NURSING INSTRUCTOR</t>
  </si>
  <si>
    <t>SCAVENGER (UPTO 2000)</t>
  </si>
  <si>
    <t>SCAVENGER</t>
  </si>
  <si>
    <t>SCAVENGER (PART TIME - UPTO 2000)</t>
  </si>
  <si>
    <t>SWEEPER (UPTO 2000)</t>
  </si>
  <si>
    <t>SWEEPER (2000 TO 4000)</t>
  </si>
  <si>
    <t xml:space="preserve">SWEEPER </t>
  </si>
  <si>
    <t>SWEEPER (PART TIME 2000 TO 4000)</t>
  </si>
  <si>
    <t>SWEEPER CUM SCAVENGER</t>
  </si>
  <si>
    <t>WATERMAN (UPTO 2000)</t>
  </si>
  <si>
    <t>SWEEPER (PART TIME UPTO 2000)</t>
  </si>
  <si>
    <t xml:space="preserve">WATER WOMEN </t>
  </si>
  <si>
    <t>ANNEXURE-V</t>
  </si>
  <si>
    <t>ANNEXURE- IV</t>
  </si>
  <si>
    <t>BONUS</t>
  </si>
  <si>
    <t xml:space="preserve">Reason for Arrears                                                              </t>
  </si>
  <si>
    <t xml:space="preserve"> 02 Wages</t>
  </si>
  <si>
    <t xml:space="preserve">OA </t>
  </si>
  <si>
    <t>No.of Persons</t>
  </si>
  <si>
    <r>
      <t xml:space="preserve">NO OF PERSON IN     </t>
    </r>
    <r>
      <rPr>
        <b/>
        <sz val="11"/>
        <color indexed="8"/>
        <rFont val="Calibri"/>
        <family val="2"/>
      </rPr>
      <t>CPS</t>
    </r>
  </si>
  <si>
    <t xml:space="preserve">  NO OF PERSON in MC </t>
  </si>
  <si>
    <t>Sanctioned Posts</t>
  </si>
  <si>
    <t>M.A.</t>
  </si>
  <si>
    <t>H.R.A.</t>
  </si>
  <si>
    <t>C.C.A.</t>
  </si>
  <si>
    <t xml:space="preserve"> consolidated pay </t>
  </si>
  <si>
    <t>PAY</t>
  </si>
  <si>
    <t xml:space="preserve"> Filled  Posts</t>
  </si>
  <si>
    <t>ANNEXURE - VI</t>
  </si>
  <si>
    <t>CONSOLIDATED FORM</t>
  </si>
  <si>
    <t xml:space="preserve">Rate  per year          </t>
  </si>
  <si>
    <t>Wages Enclosure</t>
  </si>
  <si>
    <t>Revised  Pay</t>
  </si>
  <si>
    <t>Revised Levels  of Pay</t>
  </si>
  <si>
    <t>Min</t>
  </si>
  <si>
    <t>Max</t>
  </si>
  <si>
    <t>WARDEN</t>
  </si>
  <si>
    <t>STANDARD LEVELS OF PAY</t>
  </si>
  <si>
    <t>JUNIOR ASSISTANT          (RMSA)</t>
  </si>
  <si>
    <t>LIBRARIAN                        (RMSA)</t>
  </si>
  <si>
    <t>LAB ASSISTANT                (RMSA)</t>
  </si>
  <si>
    <t>OFFICE ASSISTANT           (RMSA)</t>
  </si>
  <si>
    <t>SWEEPER                          (RMSA)</t>
  </si>
  <si>
    <t>NIGHT WATCHMAN         (RMSA)</t>
  </si>
  <si>
    <t>GARDENER                        (RMSA)</t>
  </si>
  <si>
    <t>03</t>
  </si>
  <si>
    <t>Total [(8)+(9)]</t>
  </si>
  <si>
    <t>Total[(11)+(12)]</t>
  </si>
  <si>
    <t>Total[(14)+(15)]</t>
  </si>
  <si>
    <t xml:space="preserve">CONSOLIDATED PAY / FIXED PAY / CONTRACT PAYMENT </t>
  </si>
  <si>
    <t xml:space="preserve">Pay Range 
</t>
  </si>
  <si>
    <r>
      <t xml:space="preserve">GRAND TOTAL </t>
    </r>
    <r>
      <rPr>
        <sz val="8"/>
        <color indexed="8"/>
        <rFont val="Calibri"/>
        <family val="2"/>
      </rPr>
      <t>[(6)+(9)+(12)+(15)+(18)] :</t>
    </r>
  </si>
  <si>
    <t>Cities of Coimbatore, Madurai, Salem,Tirupur,Erode, Tiruchirappalli and Tirunelveli  areas around them at a distance not exceeding 16 kms from the city limits</t>
  </si>
  <si>
    <t>CASH ALLOWANCE (UPTO 1500)</t>
  </si>
  <si>
    <t>HANDICAPPED ALLOWANCE (UPTO 2500)</t>
  </si>
  <si>
    <t>CHIEF EDUCATIONAL OFFICER</t>
  </si>
  <si>
    <t>DISTRICT EDUCATIONAL OFFICER</t>
  </si>
  <si>
    <t>ACCOUNTS OFFICER (AUDIT)</t>
  </si>
  <si>
    <t>DEPUTY INSPECTOR OF SCHOOLS</t>
  </si>
  <si>
    <t>TYPIST GR. I</t>
  </si>
  <si>
    <t>RECORD ASSISTANT</t>
  </si>
  <si>
    <t>WATERMAN</t>
  </si>
  <si>
    <t>MASALTCHI</t>
  </si>
  <si>
    <t>SWEEPER-CUM-GARDENER</t>
  </si>
  <si>
    <t>SWEEPER-CUM-WATERMAN</t>
  </si>
  <si>
    <t>2202-02-101 AA</t>
  </si>
  <si>
    <t xml:space="preserve"> No  of Persons  in CCA (Filled Post)</t>
  </si>
  <si>
    <t>Chennai city (not exceeding 32kms)</t>
  </si>
  <si>
    <t>Cities of Coimbatore, Madurai etc( not exceding 16kms )</t>
  </si>
  <si>
    <t xml:space="preserve"> STATEMENT OF CITY COMPENSATORY ALLOWANCE (FILLED POST)</t>
  </si>
  <si>
    <t xml:space="preserve">Total </t>
  </si>
  <si>
    <t>Grade IV  Unclassified Places</t>
  </si>
  <si>
    <t>No. Of Post as Per IFHRMS</t>
  </si>
  <si>
    <t xml:space="preserve">Reason for Variation </t>
  </si>
  <si>
    <t>IFHRMS CODE / SUB-ORDINATE OFFICE NAME &amp; PLACE</t>
  </si>
  <si>
    <t>HEAD OF ACCOUNT</t>
  </si>
  <si>
    <t>2202-02-001 AA</t>
  </si>
  <si>
    <t xml:space="preserve">  STATEMENT OF HOUSE RENT ALLOWANCE (FILLED POST)</t>
  </si>
  <si>
    <t>CLEANER</t>
  </si>
  <si>
    <t xml:space="preserve">POST VARIATION </t>
  </si>
  <si>
    <r>
      <rPr>
        <b/>
        <u val="single"/>
        <sz val="12"/>
        <color indexed="8"/>
        <rFont val="Calibri"/>
        <family val="2"/>
      </rPr>
      <t>2202-02-101 AA:</t>
    </r>
    <r>
      <rPr>
        <b/>
        <sz val="12"/>
        <color indexed="8"/>
        <rFont val="Calibri"/>
        <family val="2"/>
      </rPr>
      <t xml:space="preserve">    2202.  General Education – 02. Secondary Education – 101 - Inspection – State’s Expenditure -  AA. Inspection of General Schools 
</t>
    </r>
  </si>
  <si>
    <t>75900(NT)</t>
  </si>
  <si>
    <t>135100(Other)</t>
  </si>
  <si>
    <t>41010291 / SCHOOL EDUCATION</t>
  </si>
  <si>
    <t>WAGES (Changed to Contract Pay )</t>
  </si>
  <si>
    <t>2025</t>
  </si>
  <si>
    <t>NUMBER STATEMENT :</t>
  </si>
  <si>
    <r>
      <t xml:space="preserve">Revised  Classification </t>
    </r>
    <r>
      <rPr>
        <b/>
        <u val="single"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 No  of Persons  in                                                  HOUSE RENT ALLOWANCE (Filled Post)
</t>
    </r>
  </si>
  <si>
    <t>SPL ALLOWANCE (Up to 100)</t>
  </si>
  <si>
    <t>SPL ALLOWANCE (101 to 250)</t>
  </si>
  <si>
    <t>AHM ALLOWANCE ( Up to 100)</t>
  </si>
  <si>
    <t>PERSONAL ASSISTANT to CHIEF EDUCATIONAL OFFICER (HIGHER SECONDARY)</t>
  </si>
  <si>
    <t>PERSONAL ASSISTANT to DISTRICT EDUCATIONAL OFFICER</t>
  </si>
  <si>
    <t>PERSONAL ASSISTANT to CHIEF EDUCATIONAL OFFICER (HIGH SCHOOL)</t>
  </si>
  <si>
    <t>PERSONAL ASSISTANT to CHIEF EDUCATIONAL OFFICER (ACCOUNTS)</t>
  </si>
  <si>
    <t>STENO-TYPIST GRADE.II</t>
  </si>
  <si>
    <t>STENO-TYPIST GRADE.III</t>
  </si>
  <si>
    <t>FINANCIAL ADVISOR AND CHIEF ACCOUNTS OFFICER (F.A &amp; C.A.O.)</t>
  </si>
  <si>
    <t>Variation (Column.                8-9) (Decrease)</t>
  </si>
  <si>
    <t>Variation (Column.    9-8) (Increase)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</si>
</sst>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3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u val="single"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0" fillId="0" borderId="0" xfId="0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Fill="1" applyBorder="1" applyAlignment="1" applyProtection="1">
      <alignment horizontal="right" vertical="center" wrapText="1"/>
      <protection/>
    </xf>
    <xf numFmtId="0" fontId="68" fillId="0" borderId="10" xfId="0" applyFont="1" applyBorder="1" applyAlignment="1">
      <alignment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 applyProtection="1">
      <alignment/>
      <protection/>
    </xf>
    <xf numFmtId="0" fontId="68" fillId="0" borderId="10" xfId="0" applyFont="1" applyFill="1" applyBorder="1" applyAlignment="1" applyProtection="1">
      <alignment/>
      <protection/>
    </xf>
    <xf numFmtId="0" fontId="69" fillId="0" borderId="10" xfId="0" applyFont="1" applyFill="1" applyBorder="1" applyAlignment="1" applyProtection="1">
      <alignment vertical="center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/>
      <protection/>
    </xf>
    <xf numFmtId="0" fontId="67" fillId="0" borderId="11" xfId="0" applyFont="1" applyFill="1" applyBorder="1" applyAlignment="1" applyProtection="1">
      <alignment vertical="center" wrapText="1"/>
      <protection/>
    </xf>
    <xf numFmtId="1" fontId="67" fillId="0" borderId="10" xfId="0" applyNumberFormat="1" applyFont="1" applyFill="1" applyBorder="1" applyAlignment="1" applyProtection="1">
      <alignment horizontal="right" vertical="center" wrapText="1"/>
      <protection/>
    </xf>
    <xf numFmtId="0" fontId="67" fillId="0" borderId="12" xfId="0" applyFont="1" applyFill="1" applyBorder="1" applyAlignment="1" applyProtection="1">
      <alignment horizontal="right" vertical="center" wrapText="1"/>
      <protection/>
    </xf>
    <xf numFmtId="0" fontId="66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right"/>
    </xf>
    <xf numFmtId="0" fontId="63" fillId="0" borderId="0" xfId="0" applyFont="1" applyAlignment="1">
      <alignment horizontal="right"/>
    </xf>
    <xf numFmtId="0" fontId="0" fillId="0" borderId="13" xfId="0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/>
    </xf>
    <xf numFmtId="0" fontId="71" fillId="0" borderId="15" xfId="0" applyFont="1" applyBorder="1" applyAlignment="1">
      <alignment/>
    </xf>
    <xf numFmtId="0" fontId="72" fillId="0" borderId="14" xfId="0" applyFont="1" applyBorder="1" applyAlignment="1">
      <alignment vertical="top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right" vertical="center"/>
    </xf>
    <xf numFmtId="0" fontId="72" fillId="0" borderId="14" xfId="0" applyFont="1" applyBorder="1" applyAlignment="1">
      <alignment/>
    </xf>
    <xf numFmtId="0" fontId="72" fillId="0" borderId="16" xfId="0" applyFont="1" applyBorder="1" applyAlignment="1">
      <alignment horizontal="center"/>
    </xf>
    <xf numFmtId="0" fontId="72" fillId="0" borderId="13" xfId="0" applyFont="1" applyBorder="1" applyAlignment="1">
      <alignment/>
    </xf>
    <xf numFmtId="0" fontId="72" fillId="0" borderId="17" xfId="0" applyFont="1" applyBorder="1" applyAlignment="1">
      <alignment horizontal="center"/>
    </xf>
    <xf numFmtId="0" fontId="71" fillId="0" borderId="0" xfId="0" applyFont="1" applyAlignment="1">
      <alignment/>
    </xf>
    <xf numFmtId="0" fontId="73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right" vertical="center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wrapText="1"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4" xfId="0" applyFont="1" applyBorder="1" applyAlignment="1" quotePrefix="1">
      <alignment horizontal="center" vertical="center" wrapText="1"/>
    </xf>
    <xf numFmtId="0" fontId="75" fillId="0" borderId="10" xfId="0" applyFont="1" applyFill="1" applyBorder="1" applyAlignment="1" applyProtection="1" quotePrefix="1">
      <alignment horizontal="center" vertical="center" wrapText="1"/>
      <protection/>
    </xf>
    <xf numFmtId="0" fontId="63" fillId="0" borderId="10" xfId="0" applyFont="1" applyBorder="1" applyAlignment="1" applyProtection="1">
      <alignment/>
      <protection/>
    </xf>
    <xf numFmtId="0" fontId="75" fillId="0" borderId="10" xfId="0" applyFont="1" applyBorder="1" applyAlignment="1" applyProtection="1">
      <alignment horizontal="center"/>
      <protection/>
    </xf>
    <xf numFmtId="0" fontId="70" fillId="0" borderId="10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3" fillId="0" borderId="10" xfId="0" applyFont="1" applyBorder="1" applyAlignment="1">
      <alignment horizontal="right" vertical="top"/>
    </xf>
    <xf numFmtId="0" fontId="72" fillId="2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72" fillId="0" borderId="10" xfId="0" applyFont="1" applyFill="1" applyBorder="1" applyAlignment="1" applyProtection="1">
      <alignment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49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71" fillId="0" borderId="18" xfId="0" applyFont="1" applyBorder="1" applyAlignment="1">
      <alignment vertical="center" wrapText="1"/>
    </xf>
    <xf numFmtId="0" fontId="71" fillId="0" borderId="19" xfId="0" applyFont="1" applyBorder="1" applyAlignment="1">
      <alignment vertical="center"/>
    </xf>
    <xf numFmtId="0" fontId="70" fillId="0" borderId="14" xfId="0" applyFont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right" vertic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Alignment="1">
      <alignment/>
    </xf>
    <xf numFmtId="0" fontId="66" fillId="0" borderId="0" xfId="0" applyFont="1" applyAlignment="1">
      <alignment/>
    </xf>
    <xf numFmtId="0" fontId="78" fillId="0" borderId="1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vertical="center"/>
    </xf>
    <xf numFmtId="0" fontId="78" fillId="0" borderId="10" xfId="0" applyFont="1" applyBorder="1" applyAlignment="1">
      <alignment horizontal="right" vertical="top"/>
    </xf>
    <xf numFmtId="0" fontId="78" fillId="0" borderId="10" xfId="0" applyFont="1" applyBorder="1" applyAlignment="1">
      <alignment vertical="top" wrapText="1"/>
    </xf>
    <xf numFmtId="0" fontId="72" fillId="0" borderId="10" xfId="0" applyFont="1" applyFill="1" applyBorder="1" applyAlignment="1">
      <alignment vertical="top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/>
    </xf>
    <xf numFmtId="0" fontId="70" fillId="0" borderId="10" xfId="0" applyFont="1" applyFill="1" applyBorder="1" applyAlignment="1">
      <alignment vertical="center"/>
    </xf>
    <xf numFmtId="0" fontId="70" fillId="0" borderId="10" xfId="0" applyFont="1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 applyProtection="1" quotePrefix="1">
      <alignment horizontal="center" vertical="center" wrapText="1"/>
      <protection/>
    </xf>
    <xf numFmtId="0" fontId="79" fillId="0" borderId="10" xfId="0" applyFont="1" applyFill="1" applyBorder="1" applyAlignment="1" applyProtection="1" quotePrefix="1">
      <alignment horizontal="center" wrapText="1"/>
      <protection/>
    </xf>
    <xf numFmtId="164" fontId="80" fillId="2" borderId="10" xfId="0" applyNumberFormat="1" applyFont="1" applyFill="1" applyBorder="1" applyAlignment="1" applyProtection="1">
      <alignment/>
      <protection locked="0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vertical="center"/>
    </xf>
    <xf numFmtId="0" fontId="81" fillId="0" borderId="10" xfId="0" applyFont="1" applyFill="1" applyBorder="1" applyAlignment="1" applyProtection="1">
      <alignment horizontal="center" vertical="center" wrapText="1"/>
      <protection/>
    </xf>
    <xf numFmtId="0" fontId="81" fillId="0" borderId="10" xfId="0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 applyProtection="1">
      <alignment horizontal="right" vertical="top"/>
      <protection/>
    </xf>
    <xf numFmtId="0" fontId="78" fillId="0" borderId="10" xfId="0" applyFont="1" applyFill="1" applyBorder="1" applyAlignment="1" applyProtection="1">
      <alignment horizontal="center" vertical="top"/>
      <protection/>
    </xf>
    <xf numFmtId="0" fontId="78" fillId="0" borderId="11" xfId="0" applyFont="1" applyFill="1" applyBorder="1" applyAlignment="1" applyProtection="1">
      <alignment vertical="top"/>
      <protection/>
    </xf>
    <xf numFmtId="0" fontId="78" fillId="0" borderId="20" xfId="0" applyFont="1" applyFill="1" applyBorder="1" applyAlignment="1" applyProtection="1">
      <alignment horizontal="center" vertical="top"/>
      <protection/>
    </xf>
    <xf numFmtId="0" fontId="78" fillId="0" borderId="12" xfId="0" applyFont="1" applyFill="1" applyBorder="1" applyAlignment="1" applyProtection="1">
      <alignment vertical="top"/>
      <protection/>
    </xf>
    <xf numFmtId="0" fontId="80" fillId="2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/>
      <protection/>
    </xf>
    <xf numFmtId="0" fontId="80" fillId="0" borderId="10" xfId="0" applyFont="1" applyFill="1" applyBorder="1" applyAlignment="1" applyProtection="1">
      <alignment/>
      <protection/>
    </xf>
    <xf numFmtId="0" fontId="66" fillId="0" borderId="10" xfId="0" applyFont="1" applyFill="1" applyBorder="1" applyAlignment="1" applyProtection="1">
      <alignment/>
      <protection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63" fillId="0" borderId="0" xfId="0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63" fillId="2" borderId="10" xfId="0" applyFont="1" applyFill="1" applyBorder="1" applyAlignment="1" applyProtection="1">
      <alignment vertical="top" wrapText="1"/>
      <protection locked="0"/>
    </xf>
    <xf numFmtId="0" fontId="78" fillId="13" borderId="0" xfId="0" applyFont="1" applyFill="1" applyBorder="1" applyAlignment="1" applyProtection="1">
      <alignment vertical="top"/>
      <protection/>
    </xf>
    <xf numFmtId="0" fontId="78" fillId="13" borderId="21" xfId="0" applyFont="1" applyFill="1" applyBorder="1" applyAlignment="1" applyProtection="1">
      <alignment vertical="top"/>
      <protection/>
    </xf>
    <xf numFmtId="0" fontId="78" fillId="13" borderId="22" xfId="0" applyFont="1" applyFill="1" applyBorder="1" applyAlignment="1" applyProtection="1">
      <alignment vertical="top"/>
      <protection/>
    </xf>
    <xf numFmtId="0" fontId="78" fillId="0" borderId="10" xfId="0" applyFont="1" applyFill="1" applyBorder="1" applyAlignment="1" applyProtection="1">
      <alignment vertical="top"/>
      <protection/>
    </xf>
    <xf numFmtId="0" fontId="71" fillId="0" borderId="10" xfId="0" applyFont="1" applyFill="1" applyBorder="1" applyAlignment="1" applyProtection="1">
      <alignment horizontal="right" vertical="top"/>
      <protection/>
    </xf>
    <xf numFmtId="0" fontId="71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0" fillId="2" borderId="10" xfId="0" applyFont="1" applyFill="1" applyBorder="1" applyAlignment="1" applyProtection="1">
      <alignment vertical="top"/>
      <protection locked="0"/>
    </xf>
    <xf numFmtId="0" fontId="72" fillId="0" borderId="10" xfId="0" applyFont="1" applyBorder="1" applyAlignment="1">
      <alignment vertical="top"/>
    </xf>
    <xf numFmtId="0" fontId="70" fillId="0" borderId="10" xfId="0" applyFont="1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72" fillId="2" borderId="10" xfId="0" applyFont="1" applyFill="1" applyBorder="1" applyAlignment="1" applyProtection="1">
      <alignment vertical="top"/>
      <protection locked="0"/>
    </xf>
    <xf numFmtId="0" fontId="78" fillId="18" borderId="10" xfId="0" applyFont="1" applyFill="1" applyBorder="1" applyAlignment="1" applyProtection="1">
      <alignment vertical="top" wrapText="1"/>
      <protection/>
    </xf>
    <xf numFmtId="0" fontId="78" fillId="18" borderId="10" xfId="0" applyFont="1" applyFill="1" applyBorder="1" applyAlignment="1">
      <alignment vertical="top" wrapText="1"/>
    </xf>
    <xf numFmtId="0" fontId="75" fillId="0" borderId="10" xfId="0" applyFont="1" applyBorder="1" applyAlignment="1" applyProtection="1">
      <alignment horizontal="center"/>
      <protection/>
    </xf>
    <xf numFmtId="0" fontId="70" fillId="0" borderId="10" xfId="0" applyFont="1" applyBorder="1" applyAlignment="1" applyProtection="1">
      <alignment horizontal="left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 applyProtection="1">
      <alignment horizontal="center" vertical="top" wrapText="1"/>
      <protection/>
    </xf>
    <xf numFmtId="0" fontId="63" fillId="0" borderId="10" xfId="0" applyFont="1" applyFill="1" applyBorder="1" applyAlignment="1" applyProtection="1">
      <alignment horizontal="center" vertical="top" wrapText="1"/>
      <protection/>
    </xf>
    <xf numFmtId="0" fontId="78" fillId="0" borderId="11" xfId="0" applyFont="1" applyFill="1" applyBorder="1" applyAlignment="1" applyProtection="1">
      <alignment horizontal="center" vertical="top"/>
      <protection/>
    </xf>
    <xf numFmtId="0" fontId="80" fillId="2" borderId="12" xfId="0" applyFont="1" applyFill="1" applyBorder="1" applyAlignment="1" applyProtection="1">
      <alignment/>
      <protection locked="0"/>
    </xf>
    <xf numFmtId="0" fontId="78" fillId="13" borderId="10" xfId="0" applyFont="1" applyFill="1" applyBorder="1" applyAlignment="1" applyProtection="1">
      <alignment vertical="top"/>
      <protection/>
    </xf>
    <xf numFmtId="0" fontId="71" fillId="0" borderId="10" xfId="0" applyFont="1" applyBorder="1" applyAlignment="1">
      <alignment horizontal="left"/>
    </xf>
    <xf numFmtId="0" fontId="71" fillId="0" borderId="23" xfId="0" applyFont="1" applyFill="1" applyBorder="1" applyAlignment="1" applyProtection="1">
      <alignment/>
      <protection/>
    </xf>
    <xf numFmtId="0" fontId="71" fillId="0" borderId="12" xfId="0" applyFont="1" applyFill="1" applyBorder="1" applyAlignment="1" applyProtection="1">
      <alignment/>
      <protection/>
    </xf>
    <xf numFmtId="49" fontId="71" fillId="0" borderId="23" xfId="0" applyNumberFormat="1" applyFont="1" applyFill="1" applyBorder="1" applyAlignment="1" applyProtection="1">
      <alignment horizontal="right"/>
      <protection/>
    </xf>
    <xf numFmtId="0" fontId="83" fillId="0" borderId="23" xfId="0" applyFont="1" applyBorder="1" applyAlignment="1">
      <alignment/>
    </xf>
    <xf numFmtId="49" fontId="83" fillId="0" borderId="23" xfId="0" applyNumberFormat="1" applyFont="1" applyBorder="1" applyAlignment="1">
      <alignment horizontal="right"/>
    </xf>
    <xf numFmtId="0" fontId="83" fillId="0" borderId="24" xfId="0" applyFont="1" applyBorder="1" applyAlignment="1">
      <alignment/>
    </xf>
    <xf numFmtId="0" fontId="83" fillId="0" borderId="25" xfId="0" applyFont="1" applyBorder="1" applyAlignment="1">
      <alignment/>
    </xf>
    <xf numFmtId="0" fontId="83" fillId="0" borderId="26" xfId="0" applyFont="1" applyBorder="1" applyAlignment="1">
      <alignment/>
    </xf>
    <xf numFmtId="0" fontId="71" fillId="0" borderId="12" xfId="0" applyFont="1" applyBorder="1" applyAlignment="1">
      <alignment/>
    </xf>
    <xf numFmtId="0" fontId="83" fillId="0" borderId="23" xfId="0" applyFont="1" applyBorder="1" applyAlignment="1">
      <alignment horizontal="right"/>
    </xf>
    <xf numFmtId="0" fontId="82" fillId="0" borderId="23" xfId="0" applyFont="1" applyBorder="1" applyAlignment="1">
      <alignment/>
    </xf>
    <xf numFmtId="0" fontId="82" fillId="0" borderId="12" xfId="0" applyFont="1" applyBorder="1" applyAlignment="1">
      <alignment/>
    </xf>
    <xf numFmtId="0" fontId="82" fillId="0" borderId="23" xfId="0" applyFont="1" applyBorder="1" applyAlignment="1">
      <alignment horizontal="right"/>
    </xf>
    <xf numFmtId="49" fontId="71" fillId="0" borderId="10" xfId="0" applyNumberFormat="1" applyFont="1" applyBorder="1" applyAlignment="1">
      <alignment horizontal="left"/>
    </xf>
    <xf numFmtId="0" fontId="70" fillId="0" borderId="10" xfId="0" applyFont="1" applyFill="1" applyBorder="1" applyAlignment="1" applyProtection="1">
      <alignment horizontal="center" textRotation="90"/>
      <protection/>
    </xf>
    <xf numFmtId="0" fontId="0" fillId="0" borderId="10" xfId="0" applyBorder="1" applyAlignment="1" applyProtection="1">
      <alignment/>
      <protection locked="0"/>
    </xf>
    <xf numFmtId="0" fontId="63" fillId="0" borderId="10" xfId="0" applyFont="1" applyFill="1" applyBorder="1" applyAlignment="1" applyProtection="1">
      <alignment vertical="top" wrapText="1"/>
      <protection/>
    </xf>
    <xf numFmtId="0" fontId="70" fillId="0" borderId="10" xfId="0" applyFont="1" applyFill="1" applyBorder="1" applyAlignment="1" applyProtection="1">
      <alignment vertical="top"/>
      <protection/>
    </xf>
    <xf numFmtId="0" fontId="72" fillId="0" borderId="10" xfId="0" applyFont="1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vertical="top"/>
      <protection/>
    </xf>
    <xf numFmtId="0" fontId="70" fillId="0" borderId="10" xfId="0" applyFont="1" applyBorder="1" applyAlignment="1" applyProtection="1">
      <alignment horizontal="left"/>
      <protection/>
    </xf>
    <xf numFmtId="0" fontId="70" fillId="0" borderId="10" xfId="0" applyFont="1" applyFill="1" applyBorder="1" applyAlignment="1" applyProtection="1">
      <alignment/>
      <protection/>
    </xf>
    <xf numFmtId="0" fontId="32" fillId="0" borderId="10" xfId="0" applyFont="1" applyFill="1" applyBorder="1" applyAlignment="1" applyProtection="1">
      <alignment/>
      <protection/>
    </xf>
    <xf numFmtId="0" fontId="70" fillId="33" borderId="10" xfId="0" applyFont="1" applyFill="1" applyBorder="1" applyAlignment="1" applyProtection="1">
      <alignment/>
      <protection/>
    </xf>
    <xf numFmtId="0" fontId="70" fillId="0" borderId="12" xfId="0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 applyProtection="1">
      <alignment horizontal="center" vertical="center"/>
      <protection/>
    </xf>
    <xf numFmtId="0" fontId="71" fillId="0" borderId="27" xfId="0" applyFont="1" applyFill="1" applyBorder="1" applyAlignment="1" applyProtection="1">
      <alignment horizontal="left"/>
      <protection/>
    </xf>
    <xf numFmtId="0" fontId="65" fillId="0" borderId="20" xfId="0" applyFont="1" applyBorder="1" applyAlignment="1">
      <alignment horizontal="left"/>
    </xf>
    <xf numFmtId="0" fontId="65" fillId="0" borderId="28" xfId="0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0" fontId="65" fillId="0" borderId="25" xfId="0" applyFont="1" applyBorder="1" applyAlignment="1">
      <alignment horizontal="left"/>
    </xf>
    <xf numFmtId="0" fontId="65" fillId="0" borderId="26" xfId="0" applyFont="1" applyBorder="1" applyAlignment="1">
      <alignment horizontal="left"/>
    </xf>
    <xf numFmtId="0" fontId="71" fillId="0" borderId="29" xfId="0" applyFont="1" applyFill="1" applyBorder="1" applyAlignment="1" applyProtection="1">
      <alignment horizontal="center" textRotation="90" wrapText="1"/>
      <protection/>
    </xf>
    <xf numFmtId="0" fontId="71" fillId="0" borderId="30" xfId="0" applyFont="1" applyFill="1" applyBorder="1" applyAlignment="1" applyProtection="1">
      <alignment horizontal="center" textRotation="90" wrapText="1"/>
      <protection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70" fillId="0" borderId="27" xfId="0" applyFont="1" applyFill="1" applyBorder="1" applyAlignment="1" applyProtection="1">
      <alignment horizontal="center" vertical="center" wrapText="1"/>
      <protection/>
    </xf>
    <xf numFmtId="0" fontId="70" fillId="0" borderId="20" xfId="0" applyFont="1" applyFill="1" applyBorder="1" applyAlignment="1" applyProtection="1">
      <alignment horizontal="center" vertical="center" wrapText="1"/>
      <protection/>
    </xf>
    <xf numFmtId="0" fontId="71" fillId="0" borderId="29" xfId="0" applyFont="1" applyFill="1" applyBorder="1" applyAlignment="1" applyProtection="1">
      <alignment horizontal="center" textRotation="90"/>
      <protection/>
    </xf>
    <xf numFmtId="0" fontId="71" fillId="0" borderId="30" xfId="0" applyFont="1" applyFill="1" applyBorder="1" applyAlignment="1" applyProtection="1">
      <alignment horizontal="center" textRotation="90"/>
      <protection/>
    </xf>
    <xf numFmtId="0" fontId="70" fillId="0" borderId="29" xfId="0" applyFont="1" applyFill="1" applyBorder="1" applyAlignment="1" applyProtection="1">
      <alignment horizontal="center" textRotation="90" wrapText="1"/>
      <protection/>
    </xf>
    <xf numFmtId="0" fontId="70" fillId="0" borderId="30" xfId="0" applyFont="1" applyFill="1" applyBorder="1" applyAlignment="1" applyProtection="1">
      <alignment horizontal="center" textRotation="90" wrapText="1"/>
      <protection/>
    </xf>
    <xf numFmtId="0" fontId="71" fillId="0" borderId="11" xfId="0" applyFont="1" applyFill="1" applyBorder="1" applyAlignment="1" applyProtection="1">
      <alignment horizontal="right" wrapText="1"/>
      <protection/>
    </xf>
    <xf numFmtId="0" fontId="71" fillId="0" borderId="23" xfId="0" applyFont="1" applyFill="1" applyBorder="1" applyAlignment="1" applyProtection="1">
      <alignment horizontal="right" wrapText="1"/>
      <protection/>
    </xf>
    <xf numFmtId="0" fontId="71" fillId="0" borderId="12" xfId="0" applyFont="1" applyFill="1" applyBorder="1" applyAlignment="1" applyProtection="1">
      <alignment horizontal="right" wrapText="1"/>
      <protection/>
    </xf>
    <xf numFmtId="0" fontId="70" fillId="0" borderId="10" xfId="0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center" vertical="center" wrapText="1"/>
      <protection/>
    </xf>
    <xf numFmtId="0" fontId="71" fillId="0" borderId="23" xfId="0" applyFont="1" applyFill="1" applyBorder="1" applyAlignment="1" applyProtection="1">
      <alignment horizontal="center" vertical="center" wrapText="1"/>
      <protection/>
    </xf>
    <xf numFmtId="0" fontId="71" fillId="0" borderId="12" xfId="0" applyFont="1" applyFill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left" vertical="top" wrapText="1"/>
      <protection/>
    </xf>
    <xf numFmtId="0" fontId="71" fillId="2" borderId="11" xfId="0" applyFont="1" applyFill="1" applyBorder="1" applyAlignment="1" applyProtection="1">
      <alignment horizontal="left" vertical="center"/>
      <protection locked="0"/>
    </xf>
    <xf numFmtId="0" fontId="71" fillId="2" borderId="23" xfId="0" applyFont="1" applyFill="1" applyBorder="1" applyAlignment="1" applyProtection="1">
      <alignment horizontal="left" vertical="center"/>
      <protection locked="0"/>
    </xf>
    <xf numFmtId="0" fontId="71" fillId="2" borderId="12" xfId="0" applyFont="1" applyFill="1" applyBorder="1" applyAlignment="1" applyProtection="1">
      <alignment horizontal="left" vertical="center"/>
      <protection locked="0"/>
    </xf>
    <xf numFmtId="0" fontId="71" fillId="0" borderId="11" xfId="0" applyFont="1" applyFill="1" applyBorder="1" applyAlignment="1" applyProtection="1">
      <alignment horizontal="left" vertical="center" wrapText="1"/>
      <protection/>
    </xf>
    <xf numFmtId="0" fontId="71" fillId="0" borderId="23" xfId="0" applyFont="1" applyFill="1" applyBorder="1" applyAlignment="1" applyProtection="1">
      <alignment horizontal="left" vertical="center" wrapText="1"/>
      <protection/>
    </xf>
    <xf numFmtId="0" fontId="71" fillId="0" borderId="12" xfId="0" applyFont="1" applyFill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 applyProtection="1">
      <alignment horizontal="left" vertical="center"/>
      <protection/>
    </xf>
    <xf numFmtId="0" fontId="63" fillId="0" borderId="23" xfId="0" applyFont="1" applyFill="1" applyBorder="1" applyAlignment="1" applyProtection="1">
      <alignment horizontal="left" vertical="center"/>
      <protection/>
    </xf>
    <xf numFmtId="0" fontId="63" fillId="0" borderId="12" xfId="0" applyFont="1" applyFill="1" applyBorder="1" applyAlignment="1" applyProtection="1">
      <alignment horizontal="left" vertical="center"/>
      <protection/>
    </xf>
    <xf numFmtId="0" fontId="28" fillId="0" borderId="29" xfId="0" applyFont="1" applyFill="1" applyBorder="1" applyAlignment="1" applyProtection="1">
      <alignment horizontal="center" textRotation="90" wrapText="1"/>
      <protection/>
    </xf>
    <xf numFmtId="0" fontId="28" fillId="0" borderId="30" xfId="0" applyFont="1" applyFill="1" applyBorder="1" applyAlignment="1" applyProtection="1">
      <alignment horizontal="center" textRotation="90" wrapText="1"/>
      <protection/>
    </xf>
    <xf numFmtId="0" fontId="70" fillId="0" borderId="11" xfId="0" applyFont="1" applyFill="1" applyBorder="1" applyAlignment="1" applyProtection="1">
      <alignment horizontal="center" vertical="center" wrapText="1"/>
      <protection/>
    </xf>
    <xf numFmtId="0" fontId="70" fillId="0" borderId="23" xfId="0" applyFont="1" applyFill="1" applyBorder="1" applyAlignment="1" applyProtection="1">
      <alignment horizontal="center" vertical="center"/>
      <protection/>
    </xf>
    <xf numFmtId="0" fontId="70" fillId="0" borderId="12" xfId="0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right"/>
      <protection/>
    </xf>
    <xf numFmtId="0" fontId="71" fillId="0" borderId="23" xfId="0" applyFont="1" applyFill="1" applyBorder="1" applyAlignment="1" applyProtection="1">
      <alignment horizontal="right"/>
      <protection/>
    </xf>
    <xf numFmtId="0" fontId="72" fillId="0" borderId="30" xfId="0" applyFont="1" applyBorder="1" applyAlignment="1">
      <alignment horizontal="center" wrapText="1"/>
    </xf>
    <xf numFmtId="0" fontId="71" fillId="0" borderId="10" xfId="0" applyFont="1" applyFill="1" applyBorder="1" applyAlignment="1" applyProtection="1">
      <alignment horizontal="center"/>
      <protection/>
    </xf>
    <xf numFmtId="0" fontId="71" fillId="0" borderId="29" xfId="0" applyFont="1" applyFill="1" applyBorder="1" applyAlignment="1" applyProtection="1">
      <alignment horizontal="center" vertical="center" wrapText="1"/>
      <protection/>
    </xf>
    <xf numFmtId="0" fontId="71" fillId="0" borderId="31" xfId="0" applyFont="1" applyFill="1" applyBorder="1" applyAlignment="1" applyProtection="1">
      <alignment horizontal="center" vertical="center" wrapText="1"/>
      <protection/>
    </xf>
    <xf numFmtId="0" fontId="71" fillId="0" borderId="30" xfId="0" applyFont="1" applyFill="1" applyBorder="1" applyAlignment="1" applyProtection="1">
      <alignment horizontal="center" vertical="center" wrapText="1"/>
      <protection/>
    </xf>
    <xf numFmtId="0" fontId="70" fillId="0" borderId="29" xfId="0" applyFont="1" applyFill="1" applyBorder="1" applyAlignment="1" applyProtection="1">
      <alignment horizontal="center" vertical="center" wrapText="1"/>
      <protection/>
    </xf>
    <xf numFmtId="0" fontId="70" fillId="0" borderId="31" xfId="0" applyFont="1" applyFill="1" applyBorder="1" applyAlignment="1" applyProtection="1">
      <alignment horizontal="center" vertical="center" wrapText="1"/>
      <protection/>
    </xf>
    <xf numFmtId="0" fontId="70" fillId="0" borderId="30" xfId="0" applyFont="1" applyFill="1" applyBorder="1" applyAlignment="1" applyProtection="1">
      <alignment horizontal="center" vertical="center" wrapText="1"/>
      <protection/>
    </xf>
    <xf numFmtId="0" fontId="70" fillId="0" borderId="29" xfId="0" applyFont="1" applyFill="1" applyBorder="1" applyAlignment="1" applyProtection="1">
      <alignment horizontal="center" textRotation="90"/>
      <protection/>
    </xf>
    <xf numFmtId="0" fontId="70" fillId="0" borderId="31" xfId="0" applyFont="1" applyFill="1" applyBorder="1" applyAlignment="1" applyProtection="1">
      <alignment horizontal="center" textRotation="90"/>
      <protection/>
    </xf>
    <xf numFmtId="0" fontId="70" fillId="0" borderId="30" xfId="0" applyFont="1" applyFill="1" applyBorder="1" applyAlignment="1" applyProtection="1">
      <alignment horizontal="center" textRotation="90"/>
      <protection/>
    </xf>
    <xf numFmtId="0" fontId="63" fillId="0" borderId="29" xfId="0" applyFont="1" applyFill="1" applyBorder="1" applyAlignment="1" applyProtection="1">
      <alignment horizontal="center" textRotation="90" wrapText="1"/>
      <protection/>
    </xf>
    <xf numFmtId="0" fontId="63" fillId="0" borderId="30" xfId="0" applyFont="1" applyFill="1" applyBorder="1" applyAlignment="1" applyProtection="1">
      <alignment horizontal="center" textRotation="90" wrapText="1"/>
      <protection/>
    </xf>
    <xf numFmtId="0" fontId="63" fillId="0" borderId="10" xfId="0" applyFont="1" applyFill="1" applyBorder="1" applyAlignment="1" applyProtection="1">
      <alignment horizontal="left" vertical="center"/>
      <protection/>
    </xf>
    <xf numFmtId="0" fontId="63" fillId="0" borderId="11" xfId="0" applyFont="1" applyFill="1" applyBorder="1" applyAlignment="1" applyProtection="1">
      <alignment horizontal="center" vertical="center"/>
      <protection/>
    </xf>
    <xf numFmtId="0" fontId="63" fillId="0" borderId="23" xfId="0" applyFont="1" applyFill="1" applyBorder="1" applyAlignment="1" applyProtection="1">
      <alignment horizontal="center" vertical="center"/>
      <protection/>
    </xf>
    <xf numFmtId="0" fontId="63" fillId="0" borderId="12" xfId="0" applyFont="1" applyFill="1" applyBorder="1" applyAlignment="1" applyProtection="1">
      <alignment horizontal="center" vertical="center"/>
      <protection/>
    </xf>
    <xf numFmtId="0" fontId="63" fillId="0" borderId="11" xfId="0" applyFont="1" applyFill="1" applyBorder="1" applyAlignment="1" applyProtection="1" quotePrefix="1">
      <alignment horizontal="center" vertical="center"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83" fillId="0" borderId="11" xfId="0" applyFont="1" applyBorder="1" applyAlignment="1">
      <alignment horizontal="right"/>
    </xf>
    <xf numFmtId="0" fontId="83" fillId="0" borderId="23" xfId="0" applyFont="1" applyBorder="1" applyAlignment="1">
      <alignment horizontal="right"/>
    </xf>
    <xf numFmtId="0" fontId="71" fillId="0" borderId="10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/>
    </xf>
    <xf numFmtId="0" fontId="71" fillId="0" borderId="10" xfId="0" applyFont="1" applyBorder="1" applyAlignment="1">
      <alignment horizontal="left"/>
    </xf>
    <xf numFmtId="0" fontId="83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75" fillId="0" borderId="10" xfId="0" applyFont="1" applyBorder="1" applyAlignment="1" applyProtection="1">
      <alignment horizontal="center"/>
      <protection/>
    </xf>
    <xf numFmtId="0" fontId="63" fillId="0" borderId="10" xfId="0" applyFont="1" applyBorder="1" applyAlignment="1" applyProtection="1">
      <alignment horizontal="right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left" wrapText="1"/>
      <protection/>
    </xf>
    <xf numFmtId="0" fontId="70" fillId="0" borderId="11" xfId="0" applyFont="1" applyBorder="1" applyAlignment="1" applyProtection="1">
      <alignment horizontal="left" vertical="top"/>
      <protection/>
    </xf>
    <xf numFmtId="0" fontId="70" fillId="0" borderId="23" xfId="0" applyFont="1" applyBorder="1" applyAlignment="1" applyProtection="1">
      <alignment horizontal="left" vertical="top"/>
      <protection/>
    </xf>
    <xf numFmtId="0" fontId="70" fillId="0" borderId="12" xfId="0" applyFont="1" applyBorder="1" applyAlignment="1" applyProtection="1">
      <alignment horizontal="left" vertical="top"/>
      <protection/>
    </xf>
    <xf numFmtId="0" fontId="70" fillId="0" borderId="11" xfId="0" applyFont="1" applyBorder="1" applyAlignment="1" applyProtection="1">
      <alignment horizontal="left"/>
      <protection/>
    </xf>
    <xf numFmtId="0" fontId="70" fillId="0" borderId="23" xfId="0" applyFont="1" applyBorder="1" applyAlignment="1" applyProtection="1">
      <alignment horizontal="left"/>
      <protection/>
    </xf>
    <xf numFmtId="0" fontId="70" fillId="0" borderId="10" xfId="0" applyFont="1" applyBorder="1" applyAlignment="1" applyProtection="1">
      <alignment horizontal="left"/>
      <protection/>
    </xf>
    <xf numFmtId="0" fontId="71" fillId="0" borderId="10" xfId="0" applyFont="1" applyBorder="1" applyAlignment="1">
      <alignment horizontal="center"/>
    </xf>
    <xf numFmtId="0" fontId="63" fillId="0" borderId="10" xfId="0" applyFont="1" applyBorder="1" applyAlignment="1" applyProtection="1">
      <alignment horizontal="left"/>
      <protection/>
    </xf>
    <xf numFmtId="0" fontId="63" fillId="0" borderId="27" xfId="0" applyFont="1" applyBorder="1" applyAlignment="1" applyProtection="1">
      <alignment horizontal="left" vertical="center" wrapText="1"/>
      <protection/>
    </xf>
    <xf numFmtId="0" fontId="63" fillId="0" borderId="20" xfId="0" applyFont="1" applyBorder="1" applyAlignment="1" applyProtection="1">
      <alignment horizontal="left" vertical="center" wrapText="1"/>
      <protection/>
    </xf>
    <xf numFmtId="0" fontId="63" fillId="0" borderId="28" xfId="0" applyFont="1" applyBorder="1" applyAlignment="1" applyProtection="1">
      <alignment horizontal="left" vertical="center" wrapText="1"/>
      <protection/>
    </xf>
    <xf numFmtId="0" fontId="63" fillId="0" borderId="24" xfId="0" applyFont="1" applyBorder="1" applyAlignment="1" applyProtection="1">
      <alignment horizontal="left" vertical="center" wrapText="1"/>
      <protection/>
    </xf>
    <xf numFmtId="0" fontId="63" fillId="0" borderId="25" xfId="0" applyFont="1" applyBorder="1" applyAlignment="1" applyProtection="1">
      <alignment horizontal="left" vertical="center" wrapText="1"/>
      <protection/>
    </xf>
    <xf numFmtId="0" fontId="63" fillId="0" borderId="26" xfId="0" applyFont="1" applyBorder="1" applyAlignment="1" applyProtection="1">
      <alignment horizontal="left" vertical="center" wrapText="1"/>
      <protection/>
    </xf>
    <xf numFmtId="0" fontId="71" fillId="0" borderId="10" xfId="0" applyFont="1" applyBorder="1" applyAlignment="1" applyProtection="1">
      <alignment horizontal="center"/>
      <protection/>
    </xf>
    <xf numFmtId="0" fontId="63" fillId="0" borderId="11" xfId="0" applyFont="1" applyBorder="1" applyAlignment="1" applyProtection="1">
      <alignment horizontal="center"/>
      <protection/>
    </xf>
    <xf numFmtId="0" fontId="63" fillId="0" borderId="12" xfId="0" applyFont="1" applyBorder="1" applyAlignment="1" applyProtection="1">
      <alignment horizontal="center"/>
      <protection/>
    </xf>
    <xf numFmtId="0" fontId="70" fillId="0" borderId="11" xfId="0" applyFont="1" applyBorder="1" applyAlignment="1" applyProtection="1">
      <alignment horizontal="left" vertical="top" wrapText="1"/>
      <protection/>
    </xf>
    <xf numFmtId="0" fontId="70" fillId="0" borderId="23" xfId="0" applyFont="1" applyBorder="1" applyAlignment="1" applyProtection="1">
      <alignment horizontal="left" vertical="top" wrapText="1"/>
      <protection/>
    </xf>
    <xf numFmtId="0" fontId="70" fillId="0" borderId="12" xfId="0" applyFont="1" applyBorder="1" applyAlignment="1" applyProtection="1">
      <alignment horizontal="left" vertical="top" wrapText="1"/>
      <protection/>
    </xf>
    <xf numFmtId="0" fontId="63" fillId="0" borderId="11" xfId="0" applyFont="1" applyBorder="1" applyAlignment="1" applyProtection="1">
      <alignment horizontal="left"/>
      <protection/>
    </xf>
    <xf numFmtId="0" fontId="63" fillId="0" borderId="23" xfId="0" applyFont="1" applyBorder="1" applyAlignment="1" applyProtection="1">
      <alignment horizontal="left"/>
      <protection/>
    </xf>
    <xf numFmtId="0" fontId="63" fillId="0" borderId="12" xfId="0" applyFont="1" applyBorder="1" applyAlignment="1" applyProtection="1">
      <alignment horizontal="left"/>
      <protection/>
    </xf>
    <xf numFmtId="0" fontId="63" fillId="0" borderId="11" xfId="0" applyFont="1" applyBorder="1" applyAlignment="1">
      <alignment horizontal="left"/>
    </xf>
    <xf numFmtId="0" fontId="63" fillId="0" borderId="23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3" fillId="0" borderId="27" xfId="0" applyFont="1" applyBorder="1" applyAlignment="1" applyProtection="1">
      <alignment horizontal="left" vertical="center"/>
      <protection/>
    </xf>
    <xf numFmtId="0" fontId="63" fillId="0" borderId="20" xfId="0" applyFont="1" applyBorder="1" applyAlignment="1" applyProtection="1">
      <alignment horizontal="left" vertical="center"/>
      <protection/>
    </xf>
    <xf numFmtId="0" fontId="63" fillId="0" borderId="28" xfId="0" applyFont="1" applyBorder="1" applyAlignment="1" applyProtection="1">
      <alignment horizontal="left" vertical="center"/>
      <protection/>
    </xf>
    <xf numFmtId="0" fontId="63" fillId="0" borderId="24" xfId="0" applyFont="1" applyBorder="1" applyAlignment="1" applyProtection="1">
      <alignment horizontal="left" vertical="center"/>
      <protection/>
    </xf>
    <xf numFmtId="0" fontId="63" fillId="0" borderId="25" xfId="0" applyFont="1" applyBorder="1" applyAlignment="1" applyProtection="1">
      <alignment horizontal="left" vertical="center"/>
      <protection/>
    </xf>
    <xf numFmtId="0" fontId="63" fillId="0" borderId="26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70" fillId="0" borderId="10" xfId="0" applyFont="1" applyBorder="1" applyAlignment="1" applyProtection="1">
      <alignment horizontal="center" vertical="center"/>
      <protection/>
    </xf>
    <xf numFmtId="0" fontId="70" fillId="0" borderId="29" xfId="0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horizontal="right"/>
      <protection/>
    </xf>
    <xf numFmtId="0" fontId="63" fillId="0" borderId="23" xfId="0" applyFont="1" applyBorder="1" applyAlignment="1" applyProtection="1">
      <alignment horizontal="right"/>
      <protection/>
    </xf>
    <xf numFmtId="0" fontId="63" fillId="0" borderId="12" xfId="0" applyFont="1" applyBorder="1" applyAlignment="1" applyProtection="1">
      <alignment horizontal="right"/>
      <protection/>
    </xf>
    <xf numFmtId="0" fontId="63" fillId="0" borderId="11" xfId="0" applyFont="1" applyBorder="1" applyAlignment="1">
      <alignment horizontal="left" wrapText="1"/>
    </xf>
    <xf numFmtId="0" fontId="63" fillId="0" borderId="23" xfId="0" applyFont="1" applyBorder="1" applyAlignment="1">
      <alignment horizontal="left" wrapText="1"/>
    </xf>
    <xf numFmtId="0" fontId="63" fillId="0" borderId="12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70" fillId="0" borderId="11" xfId="0" applyFont="1" applyBorder="1" applyAlignment="1" applyProtection="1">
      <alignment horizontal="center"/>
      <protection/>
    </xf>
    <xf numFmtId="0" fontId="70" fillId="0" borderId="12" xfId="0" applyFont="1" applyBorder="1" applyAlignment="1" applyProtection="1">
      <alignment horizontal="center"/>
      <protection/>
    </xf>
    <xf numFmtId="0" fontId="71" fillId="0" borderId="10" xfId="0" applyFont="1" applyBorder="1" applyAlignment="1">
      <alignment horizontal="right"/>
    </xf>
    <xf numFmtId="0" fontId="70" fillId="0" borderId="23" xfId="0" applyFont="1" applyBorder="1" applyAlignment="1">
      <alignment horizontal="left"/>
    </xf>
    <xf numFmtId="0" fontId="70" fillId="0" borderId="12" xfId="0" applyFont="1" applyBorder="1" applyAlignment="1">
      <alignment horizontal="left"/>
    </xf>
    <xf numFmtId="0" fontId="79" fillId="0" borderId="10" xfId="0" applyFont="1" applyFill="1" applyBorder="1" applyAlignment="1" applyProtection="1" quotePrefix="1">
      <alignment horizontal="center" wrapText="1"/>
      <protection/>
    </xf>
    <xf numFmtId="0" fontId="68" fillId="0" borderId="10" xfId="0" applyFont="1" applyFill="1" applyBorder="1" applyAlignment="1" applyProtection="1">
      <alignment horizontal="center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66" fillId="0" borderId="23" xfId="0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79" fillId="0" borderId="11" xfId="0" applyFont="1" applyFill="1" applyBorder="1" applyAlignment="1" applyProtection="1" quotePrefix="1">
      <alignment horizontal="center" wrapText="1"/>
      <protection/>
    </xf>
    <xf numFmtId="0" fontId="79" fillId="0" borderId="23" xfId="0" applyFont="1" applyFill="1" applyBorder="1" applyAlignment="1" applyProtection="1" quotePrefix="1">
      <alignment horizontal="center" wrapText="1"/>
      <protection/>
    </xf>
    <xf numFmtId="0" fontId="79" fillId="0" borderId="12" xfId="0" applyFont="1" applyFill="1" applyBorder="1" applyAlignment="1" applyProtection="1" quotePrefix="1">
      <alignment horizontal="center" wrapText="1"/>
      <protection/>
    </xf>
    <xf numFmtId="0" fontId="70" fillId="0" borderId="10" xfId="0" applyFont="1" applyFill="1" applyBorder="1" applyAlignment="1" applyProtection="1">
      <alignment horizontal="center"/>
      <protection/>
    </xf>
    <xf numFmtId="0" fontId="73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right" vertical="center"/>
      <protection/>
    </xf>
    <xf numFmtId="0" fontId="68" fillId="0" borderId="10" xfId="0" applyFont="1" applyFill="1" applyBorder="1" applyAlignment="1" applyProtection="1">
      <alignment horizontal="left" vertical="center" wrapText="1"/>
      <protection/>
    </xf>
    <xf numFmtId="0" fontId="70" fillId="0" borderId="27" xfId="0" applyFont="1" applyBorder="1" applyAlignment="1">
      <alignment horizontal="left" vertical="center"/>
    </xf>
    <xf numFmtId="0" fontId="70" fillId="0" borderId="20" xfId="0" applyFont="1" applyBorder="1" applyAlignment="1">
      <alignment horizontal="left" vertical="center"/>
    </xf>
    <xf numFmtId="0" fontId="70" fillId="0" borderId="28" xfId="0" applyFont="1" applyBorder="1" applyAlignment="1">
      <alignment horizontal="left" vertical="center"/>
    </xf>
    <xf numFmtId="0" fontId="70" fillId="0" borderId="24" xfId="0" applyFont="1" applyBorder="1" applyAlignment="1">
      <alignment horizontal="left" vertical="center"/>
    </xf>
    <xf numFmtId="0" fontId="70" fillId="0" borderId="25" xfId="0" applyFont="1" applyBorder="1" applyAlignment="1">
      <alignment horizontal="left" vertical="center"/>
    </xf>
    <xf numFmtId="0" fontId="70" fillId="0" borderId="26" xfId="0" applyFont="1" applyBorder="1" applyAlignment="1">
      <alignment horizontal="left" vertical="center"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70" fillId="0" borderId="10" xfId="0" applyFont="1" applyBorder="1" applyAlignment="1">
      <alignment horizontal="left"/>
    </xf>
    <xf numFmtId="0" fontId="70" fillId="0" borderId="11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1" xfId="0" applyFont="1" applyBorder="1" applyAlignment="1">
      <alignment horizontal="left"/>
    </xf>
    <xf numFmtId="0" fontId="66" fillId="0" borderId="27" xfId="0" applyFont="1" applyFill="1" applyBorder="1" applyAlignment="1" applyProtection="1">
      <alignment horizontal="center"/>
      <protection/>
    </xf>
    <xf numFmtId="0" fontId="66" fillId="0" borderId="20" xfId="0" applyFont="1" applyFill="1" applyBorder="1" applyAlignment="1" applyProtection="1">
      <alignment horizontal="center"/>
      <protection/>
    </xf>
    <xf numFmtId="0" fontId="66" fillId="0" borderId="28" xfId="0" applyFont="1" applyFill="1" applyBorder="1" applyAlignment="1" applyProtection="1">
      <alignment horizontal="center"/>
      <protection/>
    </xf>
    <xf numFmtId="0" fontId="66" fillId="0" borderId="24" xfId="0" applyFont="1" applyFill="1" applyBorder="1" applyAlignment="1" applyProtection="1">
      <alignment horizontal="center"/>
      <protection/>
    </xf>
    <xf numFmtId="0" fontId="66" fillId="0" borderId="25" xfId="0" applyFont="1" applyFill="1" applyBorder="1" applyAlignment="1" applyProtection="1">
      <alignment horizontal="center"/>
      <protection/>
    </xf>
    <xf numFmtId="0" fontId="66" fillId="0" borderId="26" xfId="0" applyFont="1" applyFill="1" applyBorder="1" applyAlignment="1" applyProtection="1">
      <alignment horizontal="center"/>
      <protection/>
    </xf>
    <xf numFmtId="0" fontId="63" fillId="0" borderId="10" xfId="0" applyFont="1" applyFill="1" applyBorder="1" applyAlignment="1" applyProtection="1">
      <alignment horizontal="center"/>
      <protection/>
    </xf>
    <xf numFmtId="0" fontId="70" fillId="0" borderId="10" xfId="0" applyFont="1" applyFill="1" applyBorder="1" applyAlignment="1" applyProtection="1">
      <alignment horizontal="left" vertical="center"/>
      <protection/>
    </xf>
    <xf numFmtId="0" fontId="79" fillId="0" borderId="10" xfId="0" applyFont="1" applyFill="1" applyBorder="1" applyAlignment="1" applyProtection="1" quotePrefix="1">
      <alignment horizontal="center" vertical="center" wrapText="1"/>
      <protection/>
    </xf>
    <xf numFmtId="0" fontId="79" fillId="0" borderId="10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 applyProtection="1">
      <alignment horizontal="center"/>
      <protection/>
    </xf>
    <xf numFmtId="0" fontId="68" fillId="0" borderId="23" xfId="0" applyFont="1" applyFill="1" applyBorder="1" applyAlignment="1" applyProtection="1">
      <alignment horizontal="center"/>
      <protection/>
    </xf>
    <xf numFmtId="0" fontId="68" fillId="0" borderId="12" xfId="0" applyFont="1" applyFill="1" applyBorder="1" applyAlignment="1" applyProtection="1">
      <alignment horizontal="center"/>
      <protection/>
    </xf>
    <xf numFmtId="0" fontId="66" fillId="0" borderId="11" xfId="0" applyFont="1" applyFill="1" applyBorder="1" applyAlignment="1" applyProtection="1">
      <alignment horizontal="right"/>
      <protection/>
    </xf>
    <xf numFmtId="0" fontId="66" fillId="0" borderId="23" xfId="0" applyFont="1" applyFill="1" applyBorder="1" applyAlignment="1" applyProtection="1">
      <alignment horizontal="right"/>
      <protection/>
    </xf>
    <xf numFmtId="0" fontId="66" fillId="0" borderId="12" xfId="0" applyFont="1" applyFill="1" applyBorder="1" applyAlignment="1" applyProtection="1">
      <alignment horizontal="right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6" fillId="0" borderId="11" xfId="0" applyFont="1" applyFill="1" applyBorder="1" applyAlignment="1" applyProtection="1">
      <alignment horizontal="center"/>
      <protection/>
    </xf>
    <xf numFmtId="0" fontId="66" fillId="0" borderId="12" xfId="0" applyFont="1" applyFill="1" applyBorder="1" applyAlignment="1" applyProtection="1">
      <alignment horizontal="center"/>
      <protection/>
    </xf>
    <xf numFmtId="0" fontId="72" fillId="2" borderId="10" xfId="0" applyFont="1" applyFill="1" applyBorder="1" applyAlignment="1" applyProtection="1">
      <alignment horizontal="center"/>
      <protection locked="0"/>
    </xf>
    <xf numFmtId="0" fontId="72" fillId="2" borderId="16" xfId="0" applyFont="1" applyFill="1" applyBorder="1" applyAlignment="1" applyProtection="1">
      <alignment horizontal="center"/>
      <protection locked="0"/>
    </xf>
    <xf numFmtId="0" fontId="63" fillId="0" borderId="32" xfId="0" applyFont="1" applyBorder="1" applyAlignment="1">
      <alignment horizontal="left" wrapText="1"/>
    </xf>
    <xf numFmtId="0" fontId="63" fillId="0" borderId="32" xfId="0" applyFont="1" applyBorder="1" applyAlignment="1">
      <alignment horizontal="left" vertical="top"/>
    </xf>
    <xf numFmtId="0" fontId="63" fillId="0" borderId="23" xfId="0" applyFont="1" applyBorder="1" applyAlignment="1">
      <alignment horizontal="left" vertical="top"/>
    </xf>
    <xf numFmtId="0" fontId="63" fillId="0" borderId="12" xfId="0" applyFont="1" applyBorder="1" applyAlignment="1">
      <alignment horizontal="left" vertical="top"/>
    </xf>
    <xf numFmtId="0" fontId="63" fillId="0" borderId="11" xfId="0" applyFont="1" applyBorder="1" applyAlignment="1">
      <alignment horizontal="left" vertical="top"/>
    </xf>
    <xf numFmtId="0" fontId="63" fillId="0" borderId="33" xfId="0" applyFont="1" applyBorder="1" applyAlignment="1">
      <alignment horizontal="left" vertical="top"/>
    </xf>
    <xf numFmtId="0" fontId="75" fillId="0" borderId="11" xfId="0" applyFont="1" applyBorder="1" applyAlignment="1" quotePrefix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1" xfId="0" applyFont="1" applyFill="1" applyBorder="1" applyAlignment="1" applyProtection="1" quotePrefix="1">
      <alignment horizontal="center" vertical="center" wrapText="1"/>
      <protection/>
    </xf>
    <xf numFmtId="0" fontId="75" fillId="0" borderId="33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 applyProtection="1">
      <alignment horizontal="center" vertical="center" wrapText="1"/>
      <protection/>
    </xf>
    <xf numFmtId="0" fontId="70" fillId="0" borderId="11" xfId="0" applyFont="1" applyBorder="1" applyAlignment="1">
      <alignment horizontal="left" vertical="top" wrapText="1"/>
    </xf>
    <xf numFmtId="0" fontId="70" fillId="0" borderId="23" xfId="0" applyFont="1" applyBorder="1" applyAlignment="1">
      <alignment horizontal="left" vertical="top" wrapText="1"/>
    </xf>
    <xf numFmtId="0" fontId="70" fillId="0" borderId="12" xfId="0" applyFont="1" applyBorder="1" applyAlignment="1">
      <alignment horizontal="left" vertical="top" wrapText="1"/>
    </xf>
    <xf numFmtId="0" fontId="71" fillId="0" borderId="18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27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63" fillId="0" borderId="34" xfId="0" applyFont="1" applyBorder="1" applyAlignment="1">
      <alignment horizontal="left" vertical="center"/>
    </xf>
    <xf numFmtId="0" fontId="63" fillId="0" borderId="24" xfId="0" applyFont="1" applyBorder="1" applyAlignment="1">
      <alignment horizontal="left" vertical="center"/>
    </xf>
    <xf numFmtId="0" fontId="63" fillId="0" borderId="25" xfId="0" applyFont="1" applyBorder="1" applyAlignment="1">
      <alignment horizontal="left" vertical="center"/>
    </xf>
    <xf numFmtId="0" fontId="63" fillId="0" borderId="35" xfId="0" applyFont="1" applyBorder="1" applyAlignment="1">
      <alignment horizontal="left" vertical="center"/>
    </xf>
    <xf numFmtId="0" fontId="7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left" vertical="center" wrapText="1"/>
    </xf>
    <xf numFmtId="0" fontId="70" fillId="0" borderId="23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5" xfId="0" applyFont="1" applyBorder="1" applyAlignment="1">
      <alignment horizontal="right"/>
    </xf>
    <xf numFmtId="0" fontId="8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72" fillId="0" borderId="37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82" fillId="0" borderId="39" xfId="0" applyFont="1" applyBorder="1" applyAlignment="1">
      <alignment horizontal="center"/>
    </xf>
    <xf numFmtId="0" fontId="82" fillId="0" borderId="40" xfId="0" applyFont="1" applyBorder="1" applyAlignment="1">
      <alignment horizontal="center"/>
    </xf>
    <xf numFmtId="0" fontId="70" fillId="0" borderId="16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 applyProtection="1">
      <alignment horizontal="center"/>
      <protection/>
    </xf>
    <xf numFmtId="0" fontId="70" fillId="0" borderId="10" xfId="0" applyFont="1" applyFill="1" applyBorder="1" applyAlignment="1">
      <alignment horizontal="right"/>
    </xf>
    <xf numFmtId="0" fontId="70" fillId="0" borderId="10" xfId="0" applyFont="1" applyFill="1" applyBorder="1" applyAlignment="1">
      <alignment horizontal="right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top"/>
    </xf>
    <xf numFmtId="0" fontId="71" fillId="0" borderId="10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left" vertical="center"/>
    </xf>
    <xf numFmtId="0" fontId="63" fillId="0" borderId="20" xfId="0" applyFont="1" applyFill="1" applyBorder="1" applyAlignment="1">
      <alignment horizontal="left" vertical="center"/>
    </xf>
    <xf numFmtId="0" fontId="63" fillId="0" borderId="28" xfId="0" applyFont="1" applyFill="1" applyBorder="1" applyAlignment="1">
      <alignment horizontal="left" vertical="center"/>
    </xf>
    <xf numFmtId="0" fontId="63" fillId="0" borderId="24" xfId="0" applyFont="1" applyFill="1" applyBorder="1" applyAlignment="1">
      <alignment horizontal="left" vertical="center"/>
    </xf>
    <xf numFmtId="0" fontId="63" fillId="0" borderId="25" xfId="0" applyFont="1" applyFill="1" applyBorder="1" applyAlignment="1">
      <alignment horizontal="left" vertical="center"/>
    </xf>
    <xf numFmtId="0" fontId="63" fillId="0" borderId="26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top"/>
    </xf>
    <xf numFmtId="0" fontId="63" fillId="0" borderId="23" xfId="0" applyFont="1" applyFill="1" applyBorder="1" applyAlignment="1">
      <alignment horizontal="left" vertical="top"/>
    </xf>
    <xf numFmtId="0" fontId="63" fillId="0" borderId="12" xfId="0" applyFont="1" applyFill="1" applyBorder="1" applyAlignment="1">
      <alignment horizontal="left" vertical="top"/>
    </xf>
    <xf numFmtId="0" fontId="63" fillId="0" borderId="11" xfId="0" applyFont="1" applyFill="1" applyBorder="1" applyAlignment="1">
      <alignment horizontal="left"/>
    </xf>
    <xf numFmtId="0" fontId="63" fillId="0" borderId="23" xfId="0" applyFont="1" applyFill="1" applyBorder="1" applyAlignment="1">
      <alignment horizontal="left"/>
    </xf>
    <xf numFmtId="0" fontId="63" fillId="0" borderId="12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63" fillId="0" borderId="11" xfId="0" applyFont="1" applyFill="1" applyBorder="1" applyAlignment="1">
      <alignment horizontal="left" wrapText="1"/>
    </xf>
    <xf numFmtId="0" fontId="63" fillId="0" borderId="23" xfId="0" applyFont="1" applyFill="1" applyBorder="1" applyAlignment="1">
      <alignment horizontal="left" wrapText="1"/>
    </xf>
    <xf numFmtId="0" fontId="63" fillId="0" borderId="12" xfId="0" applyFont="1" applyFill="1" applyBorder="1" applyAlignment="1">
      <alignment horizontal="left" wrapText="1"/>
    </xf>
    <xf numFmtId="0" fontId="84" fillId="0" borderId="0" xfId="52" applyFont="1" applyAlignment="1" applyProtection="1">
      <alignment horizontal="center"/>
      <protection locked="0"/>
    </xf>
    <xf numFmtId="0" fontId="70" fillId="0" borderId="10" xfId="0" applyFont="1" applyFill="1" applyBorder="1" applyAlignment="1">
      <alignment horizontal="center"/>
    </xf>
    <xf numFmtId="0" fontId="82" fillId="0" borderId="11" xfId="0" applyFont="1" applyBorder="1" applyAlignment="1">
      <alignment horizontal="right"/>
    </xf>
    <xf numFmtId="0" fontId="82" fillId="0" borderId="23" xfId="0" applyFont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left"/>
    </xf>
    <xf numFmtId="0" fontId="71" fillId="0" borderId="23" xfId="0" applyFont="1" applyBorder="1" applyAlignment="1">
      <alignment horizontal="left"/>
    </xf>
    <xf numFmtId="0" fontId="71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82" fillId="0" borderId="27" xfId="0" applyFont="1" applyBorder="1" applyAlignment="1">
      <alignment horizontal="left" vertical="center"/>
    </xf>
    <xf numFmtId="0" fontId="82" fillId="0" borderId="20" xfId="0" applyFont="1" applyBorder="1" applyAlignment="1">
      <alignment horizontal="left" vertical="center"/>
    </xf>
    <xf numFmtId="0" fontId="82" fillId="0" borderId="28" xfId="0" applyFont="1" applyBorder="1" applyAlignment="1">
      <alignment horizontal="left" vertical="center"/>
    </xf>
    <xf numFmtId="0" fontId="82" fillId="0" borderId="24" xfId="0" applyFont="1" applyBorder="1" applyAlignment="1">
      <alignment horizontal="left" vertical="center"/>
    </xf>
    <xf numFmtId="0" fontId="82" fillId="0" borderId="25" xfId="0" applyFont="1" applyBorder="1" applyAlignment="1">
      <alignment horizontal="left" vertical="center"/>
    </xf>
    <xf numFmtId="0" fontId="82" fillId="0" borderId="26" xfId="0" applyFont="1" applyBorder="1" applyAlignment="1">
      <alignment horizontal="left" vertical="center"/>
    </xf>
    <xf numFmtId="0" fontId="71" fillId="0" borderId="11" xfId="0" applyFont="1" applyBorder="1" applyAlignment="1">
      <alignment horizontal="center"/>
    </xf>
    <xf numFmtId="0" fontId="7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OTMENT\NUMBERSTATEMENT\2020-2021\Number%20statement%202020-21\dse\2202-02-001%20AA%202020-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-I"/>
      <sheetName val="POST VARIATION"/>
      <sheetName val="ANNEXURE-II"/>
      <sheetName val="ANNEXURE-IIA"/>
      <sheetName val="ANNEXURE-III"/>
      <sheetName val="ANNEXURE-IV"/>
      <sheetName val="ANNEXURE-V"/>
      <sheetName val="ANNEXURE-VI"/>
      <sheetName val="Wages Enclosure"/>
    </sheetNames>
    <sheetDataSet>
      <sheetData sheetId="0">
        <row r="4">
          <cell r="G4" t="str">
            <v>41010291 / DIRECTORATE OF SCHOOL EDUCATION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C45"/>
  <sheetViews>
    <sheetView showZeros="0" tabSelected="1" view="pageBreakPreview" zoomScale="90" zoomScaleSheetLayoutView="9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6" sqref="G6:AA6"/>
    </sheetView>
  </sheetViews>
  <sheetFormatPr defaultColWidth="9.140625" defaultRowHeight="15"/>
  <cols>
    <col min="1" max="1" width="4.00390625" style="62" customWidth="1"/>
    <col min="2" max="2" width="33.28125" style="63" customWidth="1"/>
    <col min="3" max="3" width="4.421875" style="58" customWidth="1"/>
    <col min="4" max="4" width="6.140625" style="58" customWidth="1"/>
    <col min="5" max="5" width="0.85546875" style="64" customWidth="1"/>
    <col min="6" max="6" width="6.57421875" style="58" customWidth="1"/>
    <col min="7" max="7" width="6.7109375" style="58" customWidth="1"/>
    <col min="8" max="8" width="6.8515625" style="58" customWidth="1"/>
    <col min="9" max="9" width="7.28125" style="58" customWidth="1"/>
    <col min="10" max="10" width="6.7109375" style="58" customWidth="1"/>
    <col min="11" max="11" width="6.8515625" style="65" customWidth="1"/>
    <col min="12" max="12" width="7.57421875" style="58" customWidth="1"/>
    <col min="13" max="14" width="6.7109375" style="58" customWidth="1"/>
    <col min="15" max="15" width="6.421875" style="58" customWidth="1"/>
    <col min="16" max="16" width="6.00390625" style="58" customWidth="1"/>
    <col min="17" max="19" width="6.7109375" style="58" customWidth="1"/>
    <col min="20" max="22" width="7.421875" style="58" customWidth="1"/>
    <col min="23" max="23" width="7.28125" style="58" customWidth="1"/>
    <col min="24" max="24" width="6.28125" style="58" customWidth="1"/>
    <col min="25" max="25" width="5.7109375" style="58" customWidth="1"/>
    <col min="26" max="26" width="5.00390625" style="58" customWidth="1"/>
    <col min="27" max="27" width="4.28125" style="58" customWidth="1"/>
    <col min="28" max="28" width="7.7109375" style="58" hidden="1" customWidth="1"/>
    <col min="29" max="29" width="9.8515625" style="58" hidden="1" customWidth="1"/>
    <col min="30" max="16384" width="9.140625" style="58" customWidth="1"/>
  </cols>
  <sheetData>
    <row r="1" ht="10.5" customHeight="1"/>
    <row r="2" spans="1:29" ht="15.75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96"/>
      <c r="AC2" s="96"/>
    </row>
    <row r="3" spans="1:29" ht="15.75">
      <c r="A3" s="202" t="s">
        <v>210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40" t="s">
        <v>209</v>
      </c>
      <c r="O3" s="138" t="str">
        <f>"- "&amp;N3+1</f>
        <v>- 2026</v>
      </c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9"/>
      <c r="AB3" s="96"/>
      <c r="AC3" s="96"/>
    </row>
    <row r="4" spans="1:29" ht="15">
      <c r="A4" s="194" t="s">
        <v>0</v>
      </c>
      <c r="B4" s="195"/>
      <c r="C4" s="196"/>
      <c r="D4" s="218">
        <v>43</v>
      </c>
      <c r="E4" s="219"/>
      <c r="F4" s="220"/>
      <c r="G4" s="164" t="s">
        <v>207</v>
      </c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6"/>
      <c r="AB4" s="96"/>
      <c r="AC4" s="96"/>
    </row>
    <row r="5" spans="1:29" ht="15">
      <c r="A5" s="217" t="s">
        <v>1</v>
      </c>
      <c r="B5" s="217"/>
      <c r="C5" s="217"/>
      <c r="D5" s="221" t="s">
        <v>169</v>
      </c>
      <c r="E5" s="222"/>
      <c r="F5" s="223"/>
      <c r="G5" s="167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9"/>
      <c r="AB5" s="96"/>
      <c r="AC5" s="96"/>
    </row>
    <row r="6" spans="1:29" ht="29.25" customHeight="1">
      <c r="A6" s="187" t="s">
        <v>198</v>
      </c>
      <c r="B6" s="187"/>
      <c r="C6" s="187"/>
      <c r="D6" s="187"/>
      <c r="E6" s="187"/>
      <c r="F6" s="187"/>
      <c r="G6" s="188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90"/>
      <c r="AB6" s="120"/>
      <c r="AC6" s="120"/>
    </row>
    <row r="7" spans="1:29" s="84" customFormat="1" ht="30" customHeight="1">
      <c r="A7" s="194" t="s">
        <v>199</v>
      </c>
      <c r="B7" s="195"/>
      <c r="C7" s="195"/>
      <c r="D7" s="195"/>
      <c r="E7" s="195"/>
      <c r="F7" s="196"/>
      <c r="G7" s="191" t="s">
        <v>204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3"/>
      <c r="AB7" s="97"/>
      <c r="AC7" s="97"/>
    </row>
    <row r="8" spans="1:29" ht="48.75" customHeight="1">
      <c r="A8" s="209" t="s">
        <v>34</v>
      </c>
      <c r="B8" s="206" t="s">
        <v>2</v>
      </c>
      <c r="C8" s="186" t="s">
        <v>156</v>
      </c>
      <c r="D8" s="186"/>
      <c r="E8" s="186"/>
      <c r="F8" s="186"/>
      <c r="G8" s="186"/>
      <c r="H8" s="186"/>
      <c r="I8" s="172" t="str">
        <f>"No. of Sanctioned Post             (as on 1-8-"&amp;N3-1&amp;")"</f>
        <v>No. of Sanctioned Post             (as on 1-8-2024)</v>
      </c>
      <c r="J8" s="172"/>
      <c r="K8" s="172"/>
      <c r="L8" s="172" t="str">
        <f>"No. of Filled Post                           (as on 1-8-"&amp;N3-1&amp;")"</f>
        <v>No. of Filled Post                           (as on 1-8-2024)</v>
      </c>
      <c r="M8" s="172"/>
      <c r="N8" s="172"/>
      <c r="O8" s="172" t="str">
        <f>"No. of Vacant Post             (as on 1-8-"&amp;N3-1&amp;")"</f>
        <v>No. of Vacant Post             (as on 1-8-2024)</v>
      </c>
      <c r="P8" s="172"/>
      <c r="Q8" s="172"/>
      <c r="R8" s="199" t="s">
        <v>211</v>
      </c>
      <c r="S8" s="200"/>
      <c r="T8" s="200"/>
      <c r="U8" s="200"/>
      <c r="V8" s="200"/>
      <c r="W8" s="201"/>
      <c r="X8" s="173" t="s">
        <v>190</v>
      </c>
      <c r="Y8" s="174"/>
      <c r="Z8" s="212" t="s">
        <v>10</v>
      </c>
      <c r="AA8" s="212" t="s">
        <v>11</v>
      </c>
      <c r="AB8" s="96"/>
      <c r="AC8" s="96"/>
    </row>
    <row r="9" spans="1:29" ht="120" customHeight="1">
      <c r="A9" s="210"/>
      <c r="B9" s="207"/>
      <c r="C9" s="183" t="s">
        <v>157</v>
      </c>
      <c r="D9" s="184"/>
      <c r="E9" s="184"/>
      <c r="F9" s="185"/>
      <c r="G9" s="175" t="s">
        <v>4</v>
      </c>
      <c r="H9" s="175" t="s">
        <v>5</v>
      </c>
      <c r="I9" s="170" t="s">
        <v>6</v>
      </c>
      <c r="J9" s="170" t="s">
        <v>7</v>
      </c>
      <c r="K9" s="197" t="s">
        <v>170</v>
      </c>
      <c r="L9" s="170" t="s">
        <v>6</v>
      </c>
      <c r="M9" s="170" t="s">
        <v>7</v>
      </c>
      <c r="N9" s="170" t="s">
        <v>171</v>
      </c>
      <c r="O9" s="170" t="s">
        <v>6</v>
      </c>
      <c r="P9" s="170" t="s">
        <v>7</v>
      </c>
      <c r="Q9" s="170" t="s">
        <v>172</v>
      </c>
      <c r="R9" s="170" t="s">
        <v>14</v>
      </c>
      <c r="S9" s="170" t="s">
        <v>15</v>
      </c>
      <c r="T9" s="170" t="s">
        <v>32</v>
      </c>
      <c r="U9" s="170" t="s">
        <v>49</v>
      </c>
      <c r="V9" s="215" t="s">
        <v>195</v>
      </c>
      <c r="W9" s="170" t="s">
        <v>9</v>
      </c>
      <c r="X9" s="177" t="s">
        <v>191</v>
      </c>
      <c r="Y9" s="177" t="s">
        <v>192</v>
      </c>
      <c r="Z9" s="213"/>
      <c r="AA9" s="213"/>
      <c r="AB9" s="96"/>
      <c r="AC9" s="96"/>
    </row>
    <row r="10" spans="1:29" ht="10.5" customHeight="1">
      <c r="A10" s="211"/>
      <c r="B10" s="208"/>
      <c r="C10" s="163" t="s">
        <v>13</v>
      </c>
      <c r="D10" s="182" t="s">
        <v>158</v>
      </c>
      <c r="E10" s="182"/>
      <c r="F10" s="162" t="s">
        <v>159</v>
      </c>
      <c r="G10" s="176"/>
      <c r="H10" s="176"/>
      <c r="I10" s="171"/>
      <c r="J10" s="171"/>
      <c r="K10" s="198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216"/>
      <c r="W10" s="171"/>
      <c r="X10" s="178"/>
      <c r="Y10" s="204"/>
      <c r="Z10" s="214"/>
      <c r="AA10" s="214"/>
      <c r="AB10" s="96"/>
      <c r="AC10" s="96"/>
    </row>
    <row r="11" spans="1:29" ht="18" customHeight="1">
      <c r="A11" s="98">
        <v>1</v>
      </c>
      <c r="B11" s="98">
        <v>2</v>
      </c>
      <c r="C11" s="99">
        <v>3</v>
      </c>
      <c r="D11" s="99">
        <v>4</v>
      </c>
      <c r="E11" s="99">
        <v>5</v>
      </c>
      <c r="F11" s="99">
        <v>5</v>
      </c>
      <c r="G11" s="99">
        <v>6</v>
      </c>
      <c r="H11" s="99">
        <v>7</v>
      </c>
      <c r="I11" s="99">
        <v>8</v>
      </c>
      <c r="J11" s="99">
        <v>9</v>
      </c>
      <c r="K11" s="99">
        <v>10</v>
      </c>
      <c r="L11" s="99">
        <v>11</v>
      </c>
      <c r="M11" s="99">
        <v>12</v>
      </c>
      <c r="N11" s="99">
        <v>13</v>
      </c>
      <c r="O11" s="99">
        <v>14</v>
      </c>
      <c r="P11" s="99">
        <v>15</v>
      </c>
      <c r="Q11" s="99">
        <v>16</v>
      </c>
      <c r="R11" s="99">
        <v>17</v>
      </c>
      <c r="S11" s="99">
        <v>18</v>
      </c>
      <c r="T11" s="99">
        <v>19</v>
      </c>
      <c r="U11" s="99">
        <v>20</v>
      </c>
      <c r="V11" s="99">
        <v>21</v>
      </c>
      <c r="W11" s="99">
        <v>22</v>
      </c>
      <c r="X11" s="99">
        <v>23</v>
      </c>
      <c r="Y11" s="99">
        <v>24</v>
      </c>
      <c r="Z11" s="99">
        <v>25</v>
      </c>
      <c r="AA11" s="99">
        <v>26</v>
      </c>
      <c r="AB11" s="96"/>
      <c r="AC11" s="96"/>
    </row>
    <row r="12" spans="1:29" ht="21.75" customHeight="1">
      <c r="A12" s="100">
        <v>1</v>
      </c>
      <c r="B12" s="83" t="s">
        <v>18</v>
      </c>
      <c r="C12" s="134">
        <v>28</v>
      </c>
      <c r="D12" s="117">
        <v>123400</v>
      </c>
      <c r="E12" s="101" t="s">
        <v>17</v>
      </c>
      <c r="F12" s="117">
        <v>216300</v>
      </c>
      <c r="G12" s="135"/>
      <c r="H12" s="105"/>
      <c r="I12" s="105"/>
      <c r="J12" s="105"/>
      <c r="K12" s="106">
        <f aca="true" t="shared" si="0" ref="K12:K44">I12+J12</f>
        <v>0</v>
      </c>
      <c r="L12" s="105"/>
      <c r="M12" s="105"/>
      <c r="N12" s="107">
        <f>L12+M12</f>
        <v>0</v>
      </c>
      <c r="O12" s="107">
        <f>I12-L12</f>
        <v>0</v>
      </c>
      <c r="P12" s="107">
        <f>J12-M12</f>
        <v>0</v>
      </c>
      <c r="Q12" s="107">
        <f>O12+P12</f>
        <v>0</v>
      </c>
      <c r="R12" s="105"/>
      <c r="S12" s="105"/>
      <c r="T12" s="105"/>
      <c r="U12" s="105"/>
      <c r="V12" s="105"/>
      <c r="W12" s="107">
        <f>SUM(R12:V12)</f>
        <v>0</v>
      </c>
      <c r="X12" s="95"/>
      <c r="Y12" s="95"/>
      <c r="Z12" s="105"/>
      <c r="AA12" s="105"/>
      <c r="AB12" s="96"/>
      <c r="AC12" s="96">
        <f>(D12+F12)*0.4</f>
        <v>135880</v>
      </c>
    </row>
    <row r="13" spans="1:29" ht="25.5" customHeight="1">
      <c r="A13" s="100">
        <v>2</v>
      </c>
      <c r="B13" s="83" t="s">
        <v>221</v>
      </c>
      <c r="C13" s="134">
        <v>26</v>
      </c>
      <c r="D13" s="117">
        <v>61900</v>
      </c>
      <c r="E13" s="101" t="s">
        <v>17</v>
      </c>
      <c r="F13" s="117">
        <v>196700</v>
      </c>
      <c r="G13" s="135"/>
      <c r="H13" s="105"/>
      <c r="I13" s="105"/>
      <c r="J13" s="105"/>
      <c r="K13" s="106">
        <f t="shared" si="0"/>
        <v>0</v>
      </c>
      <c r="L13" s="105"/>
      <c r="M13" s="105"/>
      <c r="N13" s="107">
        <f aca="true" t="shared" si="1" ref="N13:N44">L13+M13</f>
        <v>0</v>
      </c>
      <c r="O13" s="107">
        <f aca="true" t="shared" si="2" ref="O13:O44">I13-L13</f>
        <v>0</v>
      </c>
      <c r="P13" s="107">
        <f aca="true" t="shared" si="3" ref="P13:P44">J13-M13</f>
        <v>0</v>
      </c>
      <c r="Q13" s="107">
        <f aca="true" t="shared" si="4" ref="Q13:Q44">O13+P13</f>
        <v>0</v>
      </c>
      <c r="R13" s="105"/>
      <c r="S13" s="105"/>
      <c r="T13" s="105"/>
      <c r="U13" s="105"/>
      <c r="V13" s="105"/>
      <c r="W13" s="107">
        <f aca="true" t="shared" si="5" ref="W13:W44">R13+S13+T13+U13+V13</f>
        <v>0</v>
      </c>
      <c r="X13" s="95"/>
      <c r="Y13" s="95"/>
      <c r="Z13" s="105"/>
      <c r="AA13" s="105"/>
      <c r="AB13" s="96"/>
      <c r="AC13" s="96">
        <f aca="true" t="shared" si="6" ref="AC13:AC44">(D13+F13)*0.4</f>
        <v>103440</v>
      </c>
    </row>
    <row r="14" spans="1:29" ht="18" customHeight="1">
      <c r="A14" s="100">
        <v>3</v>
      </c>
      <c r="B14" s="83" t="s">
        <v>19</v>
      </c>
      <c r="C14" s="134">
        <v>25</v>
      </c>
      <c r="D14" s="117">
        <v>59300</v>
      </c>
      <c r="E14" s="101" t="s">
        <v>17</v>
      </c>
      <c r="F14" s="117">
        <v>187700</v>
      </c>
      <c r="G14" s="135"/>
      <c r="H14" s="105"/>
      <c r="I14" s="105"/>
      <c r="J14" s="105"/>
      <c r="K14" s="106">
        <f t="shared" si="0"/>
        <v>0</v>
      </c>
      <c r="L14" s="105"/>
      <c r="M14" s="105"/>
      <c r="N14" s="107">
        <f t="shared" si="1"/>
        <v>0</v>
      </c>
      <c r="O14" s="107">
        <f t="shared" si="2"/>
        <v>0</v>
      </c>
      <c r="P14" s="107">
        <f t="shared" si="3"/>
        <v>0</v>
      </c>
      <c r="Q14" s="107">
        <f t="shared" si="4"/>
        <v>0</v>
      </c>
      <c r="R14" s="105"/>
      <c r="S14" s="105"/>
      <c r="T14" s="105"/>
      <c r="U14" s="105"/>
      <c r="V14" s="105"/>
      <c r="W14" s="107">
        <f t="shared" si="5"/>
        <v>0</v>
      </c>
      <c r="X14" s="95"/>
      <c r="Y14" s="95"/>
      <c r="Z14" s="105"/>
      <c r="AA14" s="105"/>
      <c r="AB14" s="96"/>
      <c r="AC14" s="96">
        <f t="shared" si="6"/>
        <v>98800</v>
      </c>
    </row>
    <row r="15" spans="1:29" ht="18" customHeight="1">
      <c r="A15" s="100">
        <v>4</v>
      </c>
      <c r="B15" s="83" t="s">
        <v>179</v>
      </c>
      <c r="C15" s="134">
        <v>25</v>
      </c>
      <c r="D15" s="117">
        <v>59300</v>
      </c>
      <c r="E15" s="101" t="s">
        <v>17</v>
      </c>
      <c r="F15" s="117">
        <v>187700</v>
      </c>
      <c r="G15" s="135"/>
      <c r="H15" s="105"/>
      <c r="I15" s="105"/>
      <c r="J15" s="105"/>
      <c r="K15" s="106">
        <f t="shared" si="0"/>
        <v>0</v>
      </c>
      <c r="L15" s="105"/>
      <c r="M15" s="105"/>
      <c r="N15" s="107">
        <f t="shared" si="1"/>
        <v>0</v>
      </c>
      <c r="O15" s="107">
        <f t="shared" si="2"/>
        <v>0</v>
      </c>
      <c r="P15" s="107">
        <f t="shared" si="3"/>
        <v>0</v>
      </c>
      <c r="Q15" s="107">
        <f t="shared" si="4"/>
        <v>0</v>
      </c>
      <c r="R15" s="105"/>
      <c r="S15" s="105"/>
      <c r="T15" s="105"/>
      <c r="U15" s="105"/>
      <c r="V15" s="105"/>
      <c r="W15" s="107">
        <f t="shared" si="5"/>
        <v>0</v>
      </c>
      <c r="X15" s="95"/>
      <c r="Y15" s="95"/>
      <c r="Z15" s="105"/>
      <c r="AA15" s="105"/>
      <c r="AB15" s="96"/>
      <c r="AC15" s="96">
        <f t="shared" si="6"/>
        <v>98800</v>
      </c>
    </row>
    <row r="16" spans="1:29" ht="18" customHeight="1">
      <c r="A16" s="100">
        <v>5</v>
      </c>
      <c r="B16" s="83" t="s">
        <v>180</v>
      </c>
      <c r="C16" s="134">
        <v>23</v>
      </c>
      <c r="D16" s="117">
        <v>56900</v>
      </c>
      <c r="E16" s="101" t="s">
        <v>17</v>
      </c>
      <c r="F16" s="117">
        <v>180500</v>
      </c>
      <c r="G16" s="135"/>
      <c r="H16" s="105"/>
      <c r="I16" s="105"/>
      <c r="J16" s="105"/>
      <c r="K16" s="106">
        <f t="shared" si="0"/>
        <v>0</v>
      </c>
      <c r="L16" s="105"/>
      <c r="M16" s="105"/>
      <c r="N16" s="107">
        <f t="shared" si="1"/>
        <v>0</v>
      </c>
      <c r="O16" s="107">
        <f t="shared" si="2"/>
        <v>0</v>
      </c>
      <c r="P16" s="107">
        <f t="shared" si="3"/>
        <v>0</v>
      </c>
      <c r="Q16" s="107">
        <f t="shared" si="4"/>
        <v>0</v>
      </c>
      <c r="R16" s="105"/>
      <c r="S16" s="105"/>
      <c r="T16" s="105"/>
      <c r="U16" s="105"/>
      <c r="V16" s="105"/>
      <c r="W16" s="107">
        <f t="shared" si="5"/>
        <v>0</v>
      </c>
      <c r="X16" s="95"/>
      <c r="Y16" s="95"/>
      <c r="Z16" s="105"/>
      <c r="AA16" s="105"/>
      <c r="AB16" s="96"/>
      <c r="AC16" s="96">
        <f t="shared" si="6"/>
        <v>94960</v>
      </c>
    </row>
    <row r="17" spans="1:29" ht="18" customHeight="1">
      <c r="A17" s="100">
        <v>6</v>
      </c>
      <c r="B17" s="83" t="s">
        <v>181</v>
      </c>
      <c r="C17" s="134">
        <v>23</v>
      </c>
      <c r="D17" s="117">
        <v>56900</v>
      </c>
      <c r="E17" s="101" t="s">
        <v>17</v>
      </c>
      <c r="F17" s="117">
        <v>180500</v>
      </c>
      <c r="G17" s="135"/>
      <c r="H17" s="105"/>
      <c r="I17" s="105"/>
      <c r="J17" s="105"/>
      <c r="K17" s="106">
        <f t="shared" si="0"/>
        <v>0</v>
      </c>
      <c r="L17" s="105"/>
      <c r="M17" s="105"/>
      <c r="N17" s="107">
        <f t="shared" si="1"/>
        <v>0</v>
      </c>
      <c r="O17" s="107">
        <f t="shared" si="2"/>
        <v>0</v>
      </c>
      <c r="P17" s="107">
        <f t="shared" si="3"/>
        <v>0</v>
      </c>
      <c r="Q17" s="107">
        <f t="shared" si="4"/>
        <v>0</v>
      </c>
      <c r="R17" s="105"/>
      <c r="S17" s="105"/>
      <c r="T17" s="105"/>
      <c r="U17" s="105"/>
      <c r="V17" s="105"/>
      <c r="W17" s="107">
        <f t="shared" si="5"/>
        <v>0</v>
      </c>
      <c r="X17" s="95"/>
      <c r="Y17" s="95"/>
      <c r="Z17" s="105"/>
      <c r="AA17" s="105"/>
      <c r="AB17" s="96"/>
      <c r="AC17" s="96">
        <f t="shared" si="6"/>
        <v>94960</v>
      </c>
    </row>
    <row r="18" spans="1:29" ht="24" customHeight="1">
      <c r="A18" s="100">
        <v>7</v>
      </c>
      <c r="B18" s="83" t="s">
        <v>215</v>
      </c>
      <c r="C18" s="134">
        <v>23</v>
      </c>
      <c r="D18" s="117">
        <v>56900</v>
      </c>
      <c r="E18" s="101" t="s">
        <v>17</v>
      </c>
      <c r="F18" s="117">
        <v>180500</v>
      </c>
      <c r="G18" s="135"/>
      <c r="H18" s="105"/>
      <c r="I18" s="105"/>
      <c r="J18" s="105"/>
      <c r="K18" s="106">
        <f t="shared" si="0"/>
        <v>0</v>
      </c>
      <c r="L18" s="105"/>
      <c r="M18" s="105"/>
      <c r="N18" s="107">
        <f t="shared" si="1"/>
        <v>0</v>
      </c>
      <c r="O18" s="107">
        <f t="shared" si="2"/>
        <v>0</v>
      </c>
      <c r="P18" s="107">
        <f t="shared" si="3"/>
        <v>0</v>
      </c>
      <c r="Q18" s="107">
        <f t="shared" si="4"/>
        <v>0</v>
      </c>
      <c r="R18" s="105"/>
      <c r="S18" s="105"/>
      <c r="T18" s="105"/>
      <c r="U18" s="105"/>
      <c r="V18" s="105"/>
      <c r="W18" s="107">
        <f t="shared" si="5"/>
        <v>0</v>
      </c>
      <c r="X18" s="95"/>
      <c r="Y18" s="95"/>
      <c r="Z18" s="105"/>
      <c r="AA18" s="105"/>
      <c r="AB18" s="96"/>
      <c r="AC18" s="96">
        <f t="shared" si="6"/>
        <v>94960</v>
      </c>
    </row>
    <row r="19" spans="1:29" ht="26.25" customHeight="1">
      <c r="A19" s="100">
        <v>8</v>
      </c>
      <c r="B19" s="83" t="s">
        <v>216</v>
      </c>
      <c r="C19" s="134">
        <v>20</v>
      </c>
      <c r="D19" s="117">
        <v>37700</v>
      </c>
      <c r="E19" s="101" t="s">
        <v>17</v>
      </c>
      <c r="F19" s="117">
        <v>119500</v>
      </c>
      <c r="G19" s="135"/>
      <c r="H19" s="105"/>
      <c r="I19" s="105"/>
      <c r="J19" s="105"/>
      <c r="K19" s="106">
        <f t="shared" si="0"/>
        <v>0</v>
      </c>
      <c r="L19" s="105"/>
      <c r="M19" s="105"/>
      <c r="N19" s="107">
        <f t="shared" si="1"/>
        <v>0</v>
      </c>
      <c r="O19" s="107">
        <f t="shared" si="2"/>
        <v>0</v>
      </c>
      <c r="P19" s="107">
        <f t="shared" si="3"/>
        <v>0</v>
      </c>
      <c r="Q19" s="107">
        <f t="shared" si="4"/>
        <v>0</v>
      </c>
      <c r="R19" s="105"/>
      <c r="S19" s="105"/>
      <c r="T19" s="105"/>
      <c r="U19" s="105"/>
      <c r="V19" s="105"/>
      <c r="W19" s="107">
        <f t="shared" si="5"/>
        <v>0</v>
      </c>
      <c r="X19" s="95"/>
      <c r="Y19" s="95"/>
      <c r="Z19" s="105"/>
      <c r="AA19" s="105"/>
      <c r="AB19" s="96"/>
      <c r="AC19" s="96">
        <f t="shared" si="6"/>
        <v>62880</v>
      </c>
    </row>
    <row r="20" spans="1:29" ht="21" customHeight="1">
      <c r="A20" s="100">
        <v>9</v>
      </c>
      <c r="B20" s="83" t="s">
        <v>20</v>
      </c>
      <c r="C20" s="134">
        <v>18</v>
      </c>
      <c r="D20" s="117">
        <v>36900</v>
      </c>
      <c r="E20" s="101" t="s">
        <v>17</v>
      </c>
      <c r="F20" s="117">
        <v>116600</v>
      </c>
      <c r="G20" s="135"/>
      <c r="H20" s="105"/>
      <c r="I20" s="105"/>
      <c r="J20" s="105"/>
      <c r="K20" s="106">
        <f t="shared" si="0"/>
        <v>0</v>
      </c>
      <c r="L20" s="105"/>
      <c r="M20" s="105"/>
      <c r="N20" s="107">
        <f t="shared" si="1"/>
        <v>0</v>
      </c>
      <c r="O20" s="107">
        <f t="shared" si="2"/>
        <v>0</v>
      </c>
      <c r="P20" s="107">
        <f t="shared" si="3"/>
        <v>0</v>
      </c>
      <c r="Q20" s="107">
        <f t="shared" si="4"/>
        <v>0</v>
      </c>
      <c r="R20" s="105"/>
      <c r="S20" s="105"/>
      <c r="T20" s="105"/>
      <c r="U20" s="105"/>
      <c r="V20" s="105"/>
      <c r="W20" s="107">
        <f t="shared" si="5"/>
        <v>0</v>
      </c>
      <c r="X20" s="95"/>
      <c r="Y20" s="95"/>
      <c r="Z20" s="105"/>
      <c r="AA20" s="105"/>
      <c r="AB20" s="96" t="s">
        <v>206</v>
      </c>
      <c r="AC20" s="96">
        <f t="shared" si="6"/>
        <v>61400</v>
      </c>
    </row>
    <row r="21" spans="1:29" ht="24">
      <c r="A21" s="100">
        <v>10</v>
      </c>
      <c r="B21" s="83" t="s">
        <v>217</v>
      </c>
      <c r="C21" s="134">
        <v>18</v>
      </c>
      <c r="D21" s="117">
        <v>36900</v>
      </c>
      <c r="E21" s="101" t="s">
        <v>17</v>
      </c>
      <c r="F21" s="117">
        <v>116600</v>
      </c>
      <c r="G21" s="135"/>
      <c r="H21" s="105"/>
      <c r="I21" s="105"/>
      <c r="J21" s="105"/>
      <c r="K21" s="106">
        <f t="shared" si="0"/>
        <v>0</v>
      </c>
      <c r="L21" s="105"/>
      <c r="M21" s="105"/>
      <c r="N21" s="107">
        <f t="shared" si="1"/>
        <v>0</v>
      </c>
      <c r="O21" s="107">
        <f>I21-L21</f>
        <v>0</v>
      </c>
      <c r="P21" s="107">
        <f>J21-M21</f>
        <v>0</v>
      </c>
      <c r="Q21" s="107">
        <f>O21+P21</f>
        <v>0</v>
      </c>
      <c r="R21" s="105"/>
      <c r="S21" s="105"/>
      <c r="T21" s="105"/>
      <c r="U21" s="105"/>
      <c r="V21" s="105"/>
      <c r="W21" s="107">
        <f t="shared" si="5"/>
        <v>0</v>
      </c>
      <c r="X21" s="95"/>
      <c r="Y21" s="95"/>
      <c r="Z21" s="105"/>
      <c r="AA21" s="105"/>
      <c r="AB21" s="96" t="s">
        <v>206</v>
      </c>
      <c r="AC21" s="96">
        <f>(D21+F21)*0.4</f>
        <v>61400</v>
      </c>
    </row>
    <row r="22" spans="1:29" ht="24.75" customHeight="1">
      <c r="A22" s="100">
        <v>11</v>
      </c>
      <c r="B22" s="83" t="s">
        <v>218</v>
      </c>
      <c r="C22" s="134">
        <v>18</v>
      </c>
      <c r="D22" s="117">
        <v>36900</v>
      </c>
      <c r="E22" s="101" t="s">
        <v>17</v>
      </c>
      <c r="F22" s="117">
        <v>116600</v>
      </c>
      <c r="G22" s="135"/>
      <c r="H22" s="105"/>
      <c r="I22" s="105"/>
      <c r="J22" s="105"/>
      <c r="K22" s="106">
        <f t="shared" si="0"/>
        <v>0</v>
      </c>
      <c r="L22" s="105"/>
      <c r="M22" s="105"/>
      <c r="N22" s="107">
        <f t="shared" si="1"/>
        <v>0</v>
      </c>
      <c r="O22" s="107">
        <f t="shared" si="2"/>
        <v>0</v>
      </c>
      <c r="P22" s="107">
        <f t="shared" si="3"/>
        <v>0</v>
      </c>
      <c r="Q22" s="107">
        <f t="shared" si="4"/>
        <v>0</v>
      </c>
      <c r="R22" s="105"/>
      <c r="S22" s="105"/>
      <c r="T22" s="105"/>
      <c r="U22" s="105"/>
      <c r="V22" s="105"/>
      <c r="W22" s="107">
        <f t="shared" si="5"/>
        <v>0</v>
      </c>
      <c r="X22" s="95"/>
      <c r="Y22" s="95"/>
      <c r="Z22" s="105"/>
      <c r="AA22" s="105"/>
      <c r="AB22" s="96" t="s">
        <v>206</v>
      </c>
      <c r="AC22" s="96">
        <f t="shared" si="6"/>
        <v>61400</v>
      </c>
    </row>
    <row r="23" spans="1:29" ht="18" customHeight="1">
      <c r="A23" s="100">
        <v>12</v>
      </c>
      <c r="B23" s="83" t="s">
        <v>182</v>
      </c>
      <c r="C23" s="134">
        <v>16</v>
      </c>
      <c r="D23" s="117">
        <v>36400</v>
      </c>
      <c r="E23" s="101" t="s">
        <v>17</v>
      </c>
      <c r="F23" s="117">
        <v>115700</v>
      </c>
      <c r="G23" s="135"/>
      <c r="H23" s="105"/>
      <c r="I23" s="105"/>
      <c r="J23" s="105"/>
      <c r="K23" s="106">
        <f t="shared" si="0"/>
        <v>0</v>
      </c>
      <c r="L23" s="105"/>
      <c r="M23" s="105"/>
      <c r="N23" s="107">
        <f t="shared" si="1"/>
        <v>0</v>
      </c>
      <c r="O23" s="107">
        <f t="shared" si="2"/>
        <v>0</v>
      </c>
      <c r="P23" s="107">
        <f t="shared" si="3"/>
        <v>0</v>
      </c>
      <c r="Q23" s="107">
        <f t="shared" si="4"/>
        <v>0</v>
      </c>
      <c r="R23" s="105"/>
      <c r="S23" s="105"/>
      <c r="T23" s="105"/>
      <c r="U23" s="105"/>
      <c r="V23" s="105"/>
      <c r="W23" s="107">
        <f t="shared" si="5"/>
        <v>0</v>
      </c>
      <c r="X23" s="95"/>
      <c r="Y23" s="95"/>
      <c r="Z23" s="105"/>
      <c r="AA23" s="105"/>
      <c r="AB23" s="96"/>
      <c r="AC23" s="96">
        <f t="shared" si="6"/>
        <v>60840</v>
      </c>
    </row>
    <row r="24" spans="1:29" ht="19.5" customHeight="1">
      <c r="A24" s="100">
        <v>13</v>
      </c>
      <c r="B24" s="83" t="s">
        <v>219</v>
      </c>
      <c r="C24" s="134">
        <v>11</v>
      </c>
      <c r="D24" s="117">
        <v>35400</v>
      </c>
      <c r="E24" s="101" t="s">
        <v>17</v>
      </c>
      <c r="F24" s="117">
        <v>112400</v>
      </c>
      <c r="G24" s="135"/>
      <c r="H24" s="105"/>
      <c r="I24" s="105"/>
      <c r="J24" s="105"/>
      <c r="K24" s="106">
        <f t="shared" si="0"/>
        <v>0</v>
      </c>
      <c r="L24" s="105"/>
      <c r="M24" s="105"/>
      <c r="N24" s="107">
        <f t="shared" si="1"/>
        <v>0</v>
      </c>
      <c r="O24" s="107">
        <f t="shared" si="2"/>
        <v>0</v>
      </c>
      <c r="P24" s="107">
        <f t="shared" si="3"/>
        <v>0</v>
      </c>
      <c r="Q24" s="107">
        <f t="shared" si="4"/>
        <v>0</v>
      </c>
      <c r="R24" s="105"/>
      <c r="S24" s="105"/>
      <c r="T24" s="105"/>
      <c r="U24" s="105"/>
      <c r="V24" s="105"/>
      <c r="W24" s="107">
        <f t="shared" si="5"/>
        <v>0</v>
      </c>
      <c r="X24" s="95"/>
      <c r="Y24" s="95"/>
      <c r="Z24" s="105"/>
      <c r="AA24" s="105"/>
      <c r="AB24" s="96"/>
      <c r="AC24" s="96">
        <f t="shared" si="6"/>
        <v>59120</v>
      </c>
    </row>
    <row r="25" spans="1:29" ht="19.5" customHeight="1">
      <c r="A25" s="100">
        <v>14</v>
      </c>
      <c r="B25" s="83" t="s">
        <v>220</v>
      </c>
      <c r="C25" s="134">
        <v>10</v>
      </c>
      <c r="D25" s="117">
        <v>20600</v>
      </c>
      <c r="E25" s="101" t="s">
        <v>17</v>
      </c>
      <c r="F25" s="117">
        <v>65500</v>
      </c>
      <c r="G25" s="135"/>
      <c r="H25" s="105"/>
      <c r="I25" s="105"/>
      <c r="J25" s="105"/>
      <c r="K25" s="106">
        <f t="shared" si="0"/>
        <v>0</v>
      </c>
      <c r="L25" s="105"/>
      <c r="M25" s="105"/>
      <c r="N25" s="107">
        <f t="shared" si="1"/>
        <v>0</v>
      </c>
      <c r="O25" s="107">
        <f t="shared" si="2"/>
        <v>0</v>
      </c>
      <c r="P25" s="107">
        <f t="shared" si="3"/>
        <v>0</v>
      </c>
      <c r="Q25" s="107">
        <f t="shared" si="4"/>
        <v>0</v>
      </c>
      <c r="R25" s="105"/>
      <c r="S25" s="105"/>
      <c r="T25" s="105"/>
      <c r="U25" s="105"/>
      <c r="V25" s="105"/>
      <c r="W25" s="107">
        <f t="shared" si="5"/>
        <v>0</v>
      </c>
      <c r="X25" s="95"/>
      <c r="Y25" s="95"/>
      <c r="Z25" s="105"/>
      <c r="AA25" s="105"/>
      <c r="AB25" s="96" t="s">
        <v>205</v>
      </c>
      <c r="AC25" s="96">
        <f t="shared" si="6"/>
        <v>34440</v>
      </c>
    </row>
    <row r="26" spans="1:29" ht="19.5" customHeight="1">
      <c r="A26" s="100">
        <v>15</v>
      </c>
      <c r="B26" s="83" t="s">
        <v>21</v>
      </c>
      <c r="C26" s="134">
        <v>10</v>
      </c>
      <c r="D26" s="117">
        <v>20600</v>
      </c>
      <c r="E26" s="101" t="s">
        <v>17</v>
      </c>
      <c r="F26" s="117">
        <v>65500</v>
      </c>
      <c r="G26" s="135"/>
      <c r="H26" s="105"/>
      <c r="I26" s="105"/>
      <c r="J26" s="105"/>
      <c r="K26" s="106">
        <f t="shared" si="0"/>
        <v>0</v>
      </c>
      <c r="L26" s="105"/>
      <c r="M26" s="105"/>
      <c r="N26" s="107">
        <f t="shared" si="1"/>
        <v>0</v>
      </c>
      <c r="O26" s="107">
        <f t="shared" si="2"/>
        <v>0</v>
      </c>
      <c r="P26" s="107">
        <f t="shared" si="3"/>
        <v>0</v>
      </c>
      <c r="Q26" s="107">
        <f t="shared" si="4"/>
        <v>0</v>
      </c>
      <c r="R26" s="105"/>
      <c r="S26" s="105"/>
      <c r="T26" s="105"/>
      <c r="U26" s="105"/>
      <c r="V26" s="105"/>
      <c r="W26" s="107">
        <f t="shared" si="5"/>
        <v>0</v>
      </c>
      <c r="X26" s="95"/>
      <c r="Y26" s="95"/>
      <c r="Z26" s="105"/>
      <c r="AA26" s="105"/>
      <c r="AB26" s="96" t="s">
        <v>205</v>
      </c>
      <c r="AC26" s="96">
        <f t="shared" si="6"/>
        <v>34440</v>
      </c>
    </row>
    <row r="27" spans="1:29" ht="19.5" customHeight="1">
      <c r="A27" s="100">
        <v>16</v>
      </c>
      <c r="B27" s="83" t="s">
        <v>23</v>
      </c>
      <c r="C27" s="134">
        <v>8</v>
      </c>
      <c r="D27" s="117">
        <v>19500</v>
      </c>
      <c r="E27" s="101" t="s">
        <v>17</v>
      </c>
      <c r="F27" s="117">
        <v>62000</v>
      </c>
      <c r="G27" s="135"/>
      <c r="H27" s="105"/>
      <c r="I27" s="105"/>
      <c r="J27" s="105"/>
      <c r="K27" s="106">
        <f t="shared" si="0"/>
        <v>0</v>
      </c>
      <c r="L27" s="105"/>
      <c r="M27" s="105"/>
      <c r="N27" s="107">
        <f t="shared" si="1"/>
        <v>0</v>
      </c>
      <c r="O27" s="107">
        <f t="shared" si="2"/>
        <v>0</v>
      </c>
      <c r="P27" s="107">
        <f t="shared" si="3"/>
        <v>0</v>
      </c>
      <c r="Q27" s="107">
        <f t="shared" si="4"/>
        <v>0</v>
      </c>
      <c r="R27" s="105"/>
      <c r="S27" s="105"/>
      <c r="T27" s="105"/>
      <c r="U27" s="105"/>
      <c r="V27" s="105"/>
      <c r="W27" s="107">
        <f t="shared" si="5"/>
        <v>0</v>
      </c>
      <c r="X27" s="95"/>
      <c r="Y27" s="95"/>
      <c r="Z27" s="105"/>
      <c r="AA27" s="105"/>
      <c r="AB27" s="96"/>
      <c r="AC27" s="96">
        <f t="shared" si="6"/>
        <v>32600</v>
      </c>
    </row>
    <row r="28" spans="1:29" ht="18.75" customHeight="1">
      <c r="A28" s="100">
        <v>17</v>
      </c>
      <c r="B28" s="83" t="s">
        <v>24</v>
      </c>
      <c r="C28" s="134">
        <v>8</v>
      </c>
      <c r="D28" s="117">
        <v>19500</v>
      </c>
      <c r="E28" s="101" t="s">
        <v>17</v>
      </c>
      <c r="F28" s="117">
        <v>62000</v>
      </c>
      <c r="G28" s="135"/>
      <c r="H28" s="105"/>
      <c r="I28" s="105"/>
      <c r="J28" s="105"/>
      <c r="K28" s="106">
        <f t="shared" si="0"/>
        <v>0</v>
      </c>
      <c r="L28" s="105"/>
      <c r="M28" s="105"/>
      <c r="N28" s="107">
        <f t="shared" si="1"/>
        <v>0</v>
      </c>
      <c r="O28" s="107">
        <f t="shared" si="2"/>
        <v>0</v>
      </c>
      <c r="P28" s="107">
        <f t="shared" si="3"/>
        <v>0</v>
      </c>
      <c r="Q28" s="107">
        <f t="shared" si="4"/>
        <v>0</v>
      </c>
      <c r="R28" s="105"/>
      <c r="S28" s="105"/>
      <c r="T28" s="105"/>
      <c r="U28" s="105"/>
      <c r="V28" s="105"/>
      <c r="W28" s="107">
        <f t="shared" si="5"/>
        <v>0</v>
      </c>
      <c r="X28" s="95"/>
      <c r="Y28" s="95"/>
      <c r="Z28" s="105"/>
      <c r="AA28" s="105"/>
      <c r="AB28" s="96"/>
      <c r="AC28" s="96">
        <f t="shared" si="6"/>
        <v>32600</v>
      </c>
    </row>
    <row r="29" spans="1:29" ht="17.25" customHeight="1">
      <c r="A29" s="100">
        <v>18</v>
      </c>
      <c r="B29" s="83" t="s">
        <v>25</v>
      </c>
      <c r="C29" s="134">
        <v>8</v>
      </c>
      <c r="D29" s="117">
        <v>19500</v>
      </c>
      <c r="E29" s="101" t="s">
        <v>17</v>
      </c>
      <c r="F29" s="117">
        <v>62000</v>
      </c>
      <c r="G29" s="135"/>
      <c r="H29" s="105"/>
      <c r="I29" s="105"/>
      <c r="J29" s="105"/>
      <c r="K29" s="106">
        <f>I29+J29</f>
        <v>0</v>
      </c>
      <c r="L29" s="105"/>
      <c r="M29" s="105"/>
      <c r="N29" s="107">
        <f>L29+M29</f>
        <v>0</v>
      </c>
      <c r="O29" s="107">
        <f>I29-L29</f>
        <v>0</v>
      </c>
      <c r="P29" s="107">
        <f>J29-M29</f>
        <v>0</v>
      </c>
      <c r="Q29" s="107">
        <f>O29+P29</f>
        <v>0</v>
      </c>
      <c r="R29" s="105"/>
      <c r="S29" s="105"/>
      <c r="T29" s="105"/>
      <c r="U29" s="105"/>
      <c r="V29" s="105"/>
      <c r="W29" s="107">
        <f>R29+S29+T29+U29+V29</f>
        <v>0</v>
      </c>
      <c r="X29" s="95"/>
      <c r="Y29" s="95"/>
      <c r="Z29" s="105"/>
      <c r="AA29" s="105"/>
      <c r="AB29" s="96"/>
      <c r="AC29" s="96">
        <f>(D29+F29)*0.4</f>
        <v>32600</v>
      </c>
    </row>
    <row r="30" spans="1:29" ht="18.75" customHeight="1">
      <c r="A30" s="100">
        <v>19</v>
      </c>
      <c r="B30" s="83" t="s">
        <v>184</v>
      </c>
      <c r="C30" s="134">
        <v>8</v>
      </c>
      <c r="D30" s="117">
        <v>19500</v>
      </c>
      <c r="E30" s="101" t="s">
        <v>17</v>
      </c>
      <c r="F30" s="117">
        <v>62000</v>
      </c>
      <c r="G30" s="135"/>
      <c r="H30" s="105"/>
      <c r="I30" s="105"/>
      <c r="J30" s="105"/>
      <c r="K30" s="106">
        <f t="shared" si="0"/>
        <v>0</v>
      </c>
      <c r="L30" s="105"/>
      <c r="M30" s="105"/>
      <c r="N30" s="107">
        <f t="shared" si="1"/>
        <v>0</v>
      </c>
      <c r="O30" s="107">
        <f t="shared" si="2"/>
        <v>0</v>
      </c>
      <c r="P30" s="107">
        <f t="shared" si="3"/>
        <v>0</v>
      </c>
      <c r="Q30" s="107">
        <f t="shared" si="4"/>
        <v>0</v>
      </c>
      <c r="R30" s="105"/>
      <c r="S30" s="105"/>
      <c r="T30" s="105"/>
      <c r="U30" s="105"/>
      <c r="V30" s="105"/>
      <c r="W30" s="107">
        <f t="shared" si="5"/>
        <v>0</v>
      </c>
      <c r="X30" s="95"/>
      <c r="Y30" s="95"/>
      <c r="Z30" s="105"/>
      <c r="AA30" s="105"/>
      <c r="AB30" s="96"/>
      <c r="AC30" s="96">
        <f t="shared" si="6"/>
        <v>32600</v>
      </c>
    </row>
    <row r="31" spans="1:29" ht="18.75" customHeight="1">
      <c r="A31" s="100">
        <v>20</v>
      </c>
      <c r="B31" s="83" t="s">
        <v>26</v>
      </c>
      <c r="C31" s="134">
        <v>2</v>
      </c>
      <c r="D31" s="117">
        <v>15900</v>
      </c>
      <c r="E31" s="101" t="s">
        <v>17</v>
      </c>
      <c r="F31" s="117">
        <v>62000</v>
      </c>
      <c r="G31" s="135"/>
      <c r="H31" s="105"/>
      <c r="I31" s="105"/>
      <c r="J31" s="105"/>
      <c r="K31" s="106">
        <f t="shared" si="0"/>
        <v>0</v>
      </c>
      <c r="L31" s="105"/>
      <c r="M31" s="105"/>
      <c r="N31" s="107">
        <f t="shared" si="1"/>
        <v>0</v>
      </c>
      <c r="O31" s="107">
        <f t="shared" si="2"/>
        <v>0</v>
      </c>
      <c r="P31" s="107">
        <f t="shared" si="3"/>
        <v>0</v>
      </c>
      <c r="Q31" s="107">
        <f t="shared" si="4"/>
        <v>0</v>
      </c>
      <c r="R31" s="105"/>
      <c r="S31" s="105"/>
      <c r="T31" s="105"/>
      <c r="U31" s="105"/>
      <c r="V31" s="105"/>
      <c r="W31" s="107">
        <f t="shared" si="5"/>
        <v>0</v>
      </c>
      <c r="X31" s="95"/>
      <c r="Y31" s="95"/>
      <c r="Z31" s="105"/>
      <c r="AA31" s="105"/>
      <c r="AB31" s="96"/>
      <c r="AC31" s="96">
        <f t="shared" si="6"/>
        <v>31160</v>
      </c>
    </row>
    <row r="32" spans="1:29" ht="18.75" customHeight="1">
      <c r="A32" s="100">
        <v>21</v>
      </c>
      <c r="B32" s="83" t="s">
        <v>27</v>
      </c>
      <c r="C32" s="134">
        <v>1</v>
      </c>
      <c r="D32" s="117">
        <v>15700</v>
      </c>
      <c r="E32" s="101" t="s">
        <v>17</v>
      </c>
      <c r="F32" s="117">
        <v>50000</v>
      </c>
      <c r="G32" s="135"/>
      <c r="H32" s="105"/>
      <c r="I32" s="105"/>
      <c r="J32" s="105"/>
      <c r="K32" s="106">
        <f t="shared" si="0"/>
        <v>0</v>
      </c>
      <c r="L32" s="105"/>
      <c r="M32" s="105"/>
      <c r="N32" s="107">
        <f t="shared" si="1"/>
        <v>0</v>
      </c>
      <c r="O32" s="107">
        <f t="shared" si="2"/>
        <v>0</v>
      </c>
      <c r="P32" s="107">
        <f t="shared" si="3"/>
        <v>0</v>
      </c>
      <c r="Q32" s="107">
        <f t="shared" si="4"/>
        <v>0</v>
      </c>
      <c r="R32" s="105"/>
      <c r="S32" s="105"/>
      <c r="T32" s="105"/>
      <c r="U32" s="105"/>
      <c r="V32" s="105"/>
      <c r="W32" s="107">
        <f t="shared" si="5"/>
        <v>0</v>
      </c>
      <c r="X32" s="95"/>
      <c r="Y32" s="95"/>
      <c r="Z32" s="105"/>
      <c r="AA32" s="105"/>
      <c r="AB32" s="96"/>
      <c r="AC32" s="96">
        <f t="shared" si="6"/>
        <v>26280</v>
      </c>
    </row>
    <row r="33" spans="1:29" ht="18.75" customHeight="1">
      <c r="A33" s="100">
        <v>22</v>
      </c>
      <c r="B33" s="83" t="s">
        <v>28</v>
      </c>
      <c r="C33" s="134">
        <v>1</v>
      </c>
      <c r="D33" s="117">
        <v>15700</v>
      </c>
      <c r="E33" s="101" t="s">
        <v>17</v>
      </c>
      <c r="F33" s="117">
        <v>50000</v>
      </c>
      <c r="G33" s="135"/>
      <c r="H33" s="105"/>
      <c r="I33" s="105"/>
      <c r="J33" s="105"/>
      <c r="K33" s="106">
        <f t="shared" si="0"/>
        <v>0</v>
      </c>
      <c r="L33" s="105"/>
      <c r="M33" s="105"/>
      <c r="N33" s="107">
        <f t="shared" si="1"/>
        <v>0</v>
      </c>
      <c r="O33" s="107">
        <f t="shared" si="2"/>
        <v>0</v>
      </c>
      <c r="P33" s="107">
        <f t="shared" si="3"/>
        <v>0</v>
      </c>
      <c r="Q33" s="107">
        <f t="shared" si="4"/>
        <v>0</v>
      </c>
      <c r="R33" s="105"/>
      <c r="S33" s="105"/>
      <c r="T33" s="105"/>
      <c r="U33" s="105"/>
      <c r="V33" s="105"/>
      <c r="W33" s="107">
        <f t="shared" si="5"/>
        <v>0</v>
      </c>
      <c r="X33" s="95"/>
      <c r="Y33" s="95"/>
      <c r="Z33" s="105"/>
      <c r="AA33" s="105"/>
      <c r="AB33" s="96"/>
      <c r="AC33" s="96">
        <f t="shared" si="6"/>
        <v>26280</v>
      </c>
    </row>
    <row r="34" spans="1:29" ht="12" customHeight="1">
      <c r="A34" s="116"/>
      <c r="B34" s="114"/>
      <c r="C34" s="114"/>
      <c r="D34" s="136"/>
      <c r="E34" s="136"/>
      <c r="F34" s="136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5"/>
      <c r="AB34" s="96"/>
      <c r="AC34" s="96"/>
    </row>
    <row r="35" spans="1:29" ht="18" customHeight="1" hidden="1">
      <c r="A35" s="100">
        <v>23</v>
      </c>
      <c r="B35" s="126" t="s">
        <v>183</v>
      </c>
      <c r="C35" s="134">
        <v>10</v>
      </c>
      <c r="D35" s="117">
        <v>20600</v>
      </c>
      <c r="E35" s="101" t="s">
        <v>17</v>
      </c>
      <c r="F35" s="117">
        <v>65500</v>
      </c>
      <c r="G35" s="135"/>
      <c r="H35" s="105"/>
      <c r="I35" s="105"/>
      <c r="J35" s="105"/>
      <c r="K35" s="106">
        <f>I35+J35</f>
        <v>0</v>
      </c>
      <c r="L35" s="105"/>
      <c r="M35" s="105"/>
      <c r="N35" s="107">
        <f>L35+M35</f>
        <v>0</v>
      </c>
      <c r="O35" s="107">
        <f>I35-L35</f>
        <v>0</v>
      </c>
      <c r="P35" s="107">
        <f>J35-M35</f>
        <v>0</v>
      </c>
      <c r="Q35" s="107">
        <f>O35+P35</f>
        <v>0</v>
      </c>
      <c r="R35" s="105"/>
      <c r="S35" s="105"/>
      <c r="T35" s="105"/>
      <c r="U35" s="105"/>
      <c r="V35" s="105"/>
      <c r="W35" s="107">
        <f>R35+S35+T35+U35+V35</f>
        <v>0</v>
      </c>
      <c r="X35" s="95"/>
      <c r="Y35" s="95"/>
      <c r="Z35" s="105"/>
      <c r="AA35" s="105"/>
      <c r="AB35" s="96" t="s">
        <v>51</v>
      </c>
      <c r="AC35" s="96">
        <f>(D35+F35)*0.4</f>
        <v>34440</v>
      </c>
    </row>
    <row r="36" spans="1:29" ht="16.5" customHeight="1">
      <c r="A36" s="100">
        <v>23</v>
      </c>
      <c r="B36" s="83" t="s">
        <v>202</v>
      </c>
      <c r="C36" s="134">
        <v>1</v>
      </c>
      <c r="D36" s="117">
        <v>15700</v>
      </c>
      <c r="E36" s="101" t="s">
        <v>17</v>
      </c>
      <c r="F36" s="117">
        <v>50000</v>
      </c>
      <c r="G36" s="135"/>
      <c r="H36" s="105"/>
      <c r="I36" s="105"/>
      <c r="J36" s="105"/>
      <c r="K36" s="106">
        <f>I36+J36</f>
        <v>0</v>
      </c>
      <c r="L36" s="105"/>
      <c r="M36" s="105"/>
      <c r="N36" s="107">
        <f>L36+M36</f>
        <v>0</v>
      </c>
      <c r="O36" s="107">
        <f>I36-L36</f>
        <v>0</v>
      </c>
      <c r="P36" s="107">
        <f>J36-M36</f>
        <v>0</v>
      </c>
      <c r="Q36" s="107">
        <f>O36+P36</f>
        <v>0</v>
      </c>
      <c r="R36" s="105"/>
      <c r="S36" s="105"/>
      <c r="T36" s="105"/>
      <c r="U36" s="105"/>
      <c r="V36" s="105"/>
      <c r="W36" s="107">
        <f>R36+S36+T36+U36+V36</f>
        <v>0</v>
      </c>
      <c r="X36" s="95"/>
      <c r="Y36" s="95"/>
      <c r="Z36" s="105"/>
      <c r="AA36" s="105"/>
      <c r="AB36" s="96"/>
      <c r="AC36" s="96"/>
    </row>
    <row r="37" spans="1:29" ht="16.5" customHeight="1">
      <c r="A37" s="100">
        <v>24</v>
      </c>
      <c r="B37" s="83" t="s">
        <v>29</v>
      </c>
      <c r="C37" s="134">
        <v>1</v>
      </c>
      <c r="D37" s="117">
        <v>15700</v>
      </c>
      <c r="E37" s="101" t="s">
        <v>17</v>
      </c>
      <c r="F37" s="117">
        <v>50000</v>
      </c>
      <c r="G37" s="135"/>
      <c r="H37" s="105"/>
      <c r="I37" s="105"/>
      <c r="J37" s="105"/>
      <c r="K37" s="106">
        <f t="shared" si="0"/>
        <v>0</v>
      </c>
      <c r="L37" s="105"/>
      <c r="M37" s="105"/>
      <c r="N37" s="107">
        <f t="shared" si="1"/>
        <v>0</v>
      </c>
      <c r="O37" s="107">
        <f t="shared" si="2"/>
        <v>0</v>
      </c>
      <c r="P37" s="107">
        <f t="shared" si="3"/>
        <v>0</v>
      </c>
      <c r="Q37" s="107">
        <f t="shared" si="4"/>
        <v>0</v>
      </c>
      <c r="R37" s="105"/>
      <c r="S37" s="105"/>
      <c r="T37" s="105"/>
      <c r="U37" s="105"/>
      <c r="V37" s="105"/>
      <c r="W37" s="107">
        <f t="shared" si="5"/>
        <v>0</v>
      </c>
      <c r="X37" s="95"/>
      <c r="Y37" s="95"/>
      <c r="Z37" s="105"/>
      <c r="AA37" s="105"/>
      <c r="AB37" s="96"/>
      <c r="AC37" s="96">
        <f t="shared" si="6"/>
        <v>26280</v>
      </c>
    </row>
    <row r="38" spans="1:29" ht="16.5" customHeight="1">
      <c r="A38" s="100">
        <v>25</v>
      </c>
      <c r="B38" s="83" t="s">
        <v>185</v>
      </c>
      <c r="C38" s="134">
        <v>1</v>
      </c>
      <c r="D38" s="117">
        <v>15700</v>
      </c>
      <c r="E38" s="101" t="s">
        <v>17</v>
      </c>
      <c r="F38" s="117">
        <v>50000</v>
      </c>
      <c r="G38" s="135"/>
      <c r="H38" s="105"/>
      <c r="I38" s="105"/>
      <c r="J38" s="105"/>
      <c r="K38" s="106">
        <f t="shared" si="0"/>
        <v>0</v>
      </c>
      <c r="L38" s="105"/>
      <c r="M38" s="105"/>
      <c r="N38" s="107">
        <f t="shared" si="1"/>
        <v>0</v>
      </c>
      <c r="O38" s="107">
        <f t="shared" si="2"/>
        <v>0</v>
      </c>
      <c r="P38" s="107">
        <f t="shared" si="3"/>
        <v>0</v>
      </c>
      <c r="Q38" s="107">
        <f t="shared" si="4"/>
        <v>0</v>
      </c>
      <c r="R38" s="105"/>
      <c r="S38" s="105"/>
      <c r="T38" s="105"/>
      <c r="U38" s="105"/>
      <c r="V38" s="105"/>
      <c r="W38" s="107">
        <f t="shared" si="5"/>
        <v>0</v>
      </c>
      <c r="X38" s="95"/>
      <c r="Y38" s="95"/>
      <c r="Z38" s="105"/>
      <c r="AA38" s="105"/>
      <c r="AB38" s="96"/>
      <c r="AC38" s="96">
        <f t="shared" si="6"/>
        <v>26280</v>
      </c>
    </row>
    <row r="39" spans="1:29" ht="16.5" customHeight="1">
      <c r="A39" s="100">
        <v>26</v>
      </c>
      <c r="B39" s="83" t="s">
        <v>186</v>
      </c>
      <c r="C39" s="134">
        <v>1</v>
      </c>
      <c r="D39" s="117">
        <v>15700</v>
      </c>
      <c r="E39" s="101" t="s">
        <v>17</v>
      </c>
      <c r="F39" s="117">
        <v>50000</v>
      </c>
      <c r="G39" s="135"/>
      <c r="H39" s="105"/>
      <c r="I39" s="105"/>
      <c r="J39" s="105"/>
      <c r="K39" s="106">
        <f t="shared" si="0"/>
        <v>0</v>
      </c>
      <c r="L39" s="105"/>
      <c r="M39" s="105"/>
      <c r="N39" s="107">
        <f t="shared" si="1"/>
        <v>0</v>
      </c>
      <c r="O39" s="107">
        <f t="shared" si="2"/>
        <v>0</v>
      </c>
      <c r="P39" s="107">
        <f t="shared" si="3"/>
        <v>0</v>
      </c>
      <c r="Q39" s="107">
        <f t="shared" si="4"/>
        <v>0</v>
      </c>
      <c r="R39" s="105"/>
      <c r="S39" s="105"/>
      <c r="T39" s="105"/>
      <c r="U39" s="105"/>
      <c r="V39" s="105"/>
      <c r="W39" s="107">
        <f t="shared" si="5"/>
        <v>0</v>
      </c>
      <c r="X39" s="95"/>
      <c r="Y39" s="95"/>
      <c r="Z39" s="105"/>
      <c r="AA39" s="105"/>
      <c r="AB39" s="96"/>
      <c r="AC39" s="96">
        <f t="shared" si="6"/>
        <v>26280</v>
      </c>
    </row>
    <row r="40" spans="1:29" ht="16.5" customHeight="1">
      <c r="A40" s="100">
        <v>27</v>
      </c>
      <c r="B40" s="83" t="s">
        <v>187</v>
      </c>
      <c r="C40" s="134">
        <v>1</v>
      </c>
      <c r="D40" s="117">
        <v>15700</v>
      </c>
      <c r="E40" s="101" t="s">
        <v>17</v>
      </c>
      <c r="F40" s="117">
        <v>50000</v>
      </c>
      <c r="G40" s="135"/>
      <c r="H40" s="105"/>
      <c r="I40" s="105"/>
      <c r="J40" s="105"/>
      <c r="K40" s="106">
        <f t="shared" si="0"/>
        <v>0</v>
      </c>
      <c r="L40" s="105"/>
      <c r="M40" s="105"/>
      <c r="N40" s="107">
        <f t="shared" si="1"/>
        <v>0</v>
      </c>
      <c r="O40" s="107">
        <f t="shared" si="2"/>
        <v>0</v>
      </c>
      <c r="P40" s="107">
        <f t="shared" si="3"/>
        <v>0</v>
      </c>
      <c r="Q40" s="107">
        <f t="shared" si="4"/>
        <v>0</v>
      </c>
      <c r="R40" s="105"/>
      <c r="S40" s="105"/>
      <c r="T40" s="105"/>
      <c r="U40" s="105"/>
      <c r="V40" s="105"/>
      <c r="W40" s="107">
        <f t="shared" si="5"/>
        <v>0</v>
      </c>
      <c r="X40" s="95"/>
      <c r="Y40" s="95"/>
      <c r="Z40" s="105"/>
      <c r="AA40" s="105"/>
      <c r="AB40" s="96"/>
      <c r="AC40" s="96">
        <f t="shared" si="6"/>
        <v>26280</v>
      </c>
    </row>
    <row r="41" spans="1:29" ht="16.5" customHeight="1">
      <c r="A41" s="100">
        <v>28</v>
      </c>
      <c r="B41" s="83" t="s">
        <v>126</v>
      </c>
      <c r="C41" s="134">
        <v>1</v>
      </c>
      <c r="D41" s="117">
        <v>15700</v>
      </c>
      <c r="E41" s="101" t="s">
        <v>17</v>
      </c>
      <c r="F41" s="117">
        <v>50000</v>
      </c>
      <c r="G41" s="135"/>
      <c r="H41" s="105"/>
      <c r="I41" s="105"/>
      <c r="J41" s="105"/>
      <c r="K41" s="106">
        <f t="shared" si="0"/>
        <v>0</v>
      </c>
      <c r="L41" s="105"/>
      <c r="M41" s="105"/>
      <c r="N41" s="107">
        <f t="shared" si="1"/>
        <v>0</v>
      </c>
      <c r="O41" s="107">
        <f t="shared" si="2"/>
        <v>0</v>
      </c>
      <c r="P41" s="107">
        <f t="shared" si="3"/>
        <v>0</v>
      </c>
      <c r="Q41" s="107">
        <f t="shared" si="4"/>
        <v>0</v>
      </c>
      <c r="R41" s="105"/>
      <c r="S41" s="105"/>
      <c r="T41" s="105"/>
      <c r="U41" s="105"/>
      <c r="V41" s="105"/>
      <c r="W41" s="107">
        <f t="shared" si="5"/>
        <v>0</v>
      </c>
      <c r="X41" s="95"/>
      <c r="Y41" s="95"/>
      <c r="Z41" s="105"/>
      <c r="AA41" s="105"/>
      <c r="AB41" s="96"/>
      <c r="AC41" s="96">
        <f t="shared" si="6"/>
        <v>26280</v>
      </c>
    </row>
    <row r="42" spans="1:29" ht="16.5" customHeight="1">
      <c r="A42" s="100">
        <v>29</v>
      </c>
      <c r="B42" s="83" t="s">
        <v>188</v>
      </c>
      <c r="C42" s="134">
        <v>1</v>
      </c>
      <c r="D42" s="117">
        <v>15700</v>
      </c>
      <c r="E42" s="101" t="s">
        <v>17</v>
      </c>
      <c r="F42" s="117">
        <v>50000</v>
      </c>
      <c r="G42" s="135"/>
      <c r="H42" s="105"/>
      <c r="I42" s="105"/>
      <c r="J42" s="105"/>
      <c r="K42" s="106">
        <f t="shared" si="0"/>
        <v>0</v>
      </c>
      <c r="L42" s="105"/>
      <c r="M42" s="105"/>
      <c r="N42" s="107">
        <f t="shared" si="1"/>
        <v>0</v>
      </c>
      <c r="O42" s="107">
        <f t="shared" si="2"/>
        <v>0</v>
      </c>
      <c r="P42" s="107">
        <f t="shared" si="3"/>
        <v>0</v>
      </c>
      <c r="Q42" s="107">
        <f t="shared" si="4"/>
        <v>0</v>
      </c>
      <c r="R42" s="105"/>
      <c r="S42" s="105"/>
      <c r="T42" s="105"/>
      <c r="U42" s="105"/>
      <c r="V42" s="105"/>
      <c r="W42" s="107">
        <f t="shared" si="5"/>
        <v>0</v>
      </c>
      <c r="X42" s="95"/>
      <c r="Y42" s="95"/>
      <c r="Z42" s="105"/>
      <c r="AA42" s="105"/>
      <c r="AB42" s="96"/>
      <c r="AC42" s="96">
        <f t="shared" si="6"/>
        <v>26280</v>
      </c>
    </row>
    <row r="43" spans="1:29" ht="15" hidden="1">
      <c r="A43" s="100">
        <v>31</v>
      </c>
      <c r="B43" s="126" t="s">
        <v>30</v>
      </c>
      <c r="C43" s="101" t="s">
        <v>33</v>
      </c>
      <c r="D43" s="102">
        <v>4100</v>
      </c>
      <c r="E43" s="103" t="s">
        <v>17</v>
      </c>
      <c r="F43" s="104">
        <v>12500</v>
      </c>
      <c r="G43" s="105"/>
      <c r="H43" s="105"/>
      <c r="I43" s="105"/>
      <c r="J43" s="105"/>
      <c r="K43" s="106">
        <f t="shared" si="0"/>
        <v>0</v>
      </c>
      <c r="L43" s="105"/>
      <c r="M43" s="105"/>
      <c r="N43" s="107">
        <f t="shared" si="1"/>
        <v>0</v>
      </c>
      <c r="O43" s="107">
        <f t="shared" si="2"/>
        <v>0</v>
      </c>
      <c r="P43" s="107">
        <f t="shared" si="3"/>
        <v>0</v>
      </c>
      <c r="Q43" s="107">
        <f t="shared" si="4"/>
        <v>0</v>
      </c>
      <c r="R43" s="105"/>
      <c r="S43" s="105"/>
      <c r="T43" s="105"/>
      <c r="U43" s="105"/>
      <c r="V43" s="105"/>
      <c r="W43" s="107">
        <f t="shared" si="5"/>
        <v>0</v>
      </c>
      <c r="X43" s="95"/>
      <c r="Y43" s="95"/>
      <c r="Z43" s="105"/>
      <c r="AA43" s="105"/>
      <c r="AB43" s="96"/>
      <c r="AC43" s="96">
        <f t="shared" si="6"/>
        <v>6640</v>
      </c>
    </row>
    <row r="44" spans="1:29" ht="15" hidden="1">
      <c r="A44" s="100">
        <v>32</v>
      </c>
      <c r="B44" s="126" t="s">
        <v>31</v>
      </c>
      <c r="C44" s="101" t="s">
        <v>33</v>
      </c>
      <c r="D44" s="102">
        <v>4100</v>
      </c>
      <c r="E44" s="103" t="s">
        <v>17</v>
      </c>
      <c r="F44" s="104">
        <v>12500</v>
      </c>
      <c r="G44" s="105"/>
      <c r="H44" s="105"/>
      <c r="I44" s="105"/>
      <c r="J44" s="105"/>
      <c r="K44" s="106">
        <f t="shared" si="0"/>
        <v>0</v>
      </c>
      <c r="L44" s="105"/>
      <c r="M44" s="105"/>
      <c r="N44" s="107">
        <f t="shared" si="1"/>
        <v>0</v>
      </c>
      <c r="O44" s="107">
        <f t="shared" si="2"/>
        <v>0</v>
      </c>
      <c r="P44" s="107">
        <f t="shared" si="3"/>
        <v>0</v>
      </c>
      <c r="Q44" s="107">
        <f t="shared" si="4"/>
        <v>0</v>
      </c>
      <c r="R44" s="105"/>
      <c r="S44" s="105"/>
      <c r="T44" s="105"/>
      <c r="U44" s="105"/>
      <c r="V44" s="105"/>
      <c r="W44" s="107">
        <f t="shared" si="5"/>
        <v>0</v>
      </c>
      <c r="X44" s="95"/>
      <c r="Y44" s="95"/>
      <c r="Z44" s="105"/>
      <c r="AA44" s="105"/>
      <c r="AB44" s="96"/>
      <c r="AC44" s="96">
        <f t="shared" si="6"/>
        <v>6640</v>
      </c>
    </row>
    <row r="45" spans="1:27" s="119" customFormat="1" ht="19.5" customHeight="1">
      <c r="A45" s="118"/>
      <c r="B45" s="179" t="s">
        <v>9</v>
      </c>
      <c r="C45" s="180"/>
      <c r="D45" s="180"/>
      <c r="E45" s="180"/>
      <c r="F45" s="181"/>
      <c r="G45" s="159">
        <f aca="true" t="shared" si="7" ref="G45:AA45">SUM(G12:G44)</f>
        <v>0</v>
      </c>
      <c r="H45" s="159">
        <f t="shared" si="7"/>
        <v>0</v>
      </c>
      <c r="I45" s="159">
        <f t="shared" si="7"/>
        <v>0</v>
      </c>
      <c r="J45" s="159">
        <f t="shared" si="7"/>
        <v>0</v>
      </c>
      <c r="K45" s="160">
        <f t="shared" si="7"/>
        <v>0</v>
      </c>
      <c r="L45" s="159">
        <f t="shared" si="7"/>
        <v>0</v>
      </c>
      <c r="M45" s="159">
        <f t="shared" si="7"/>
        <v>0</v>
      </c>
      <c r="N45" s="159">
        <f t="shared" si="7"/>
        <v>0</v>
      </c>
      <c r="O45" s="159">
        <f t="shared" si="7"/>
        <v>0</v>
      </c>
      <c r="P45" s="159">
        <f t="shared" si="7"/>
        <v>0</v>
      </c>
      <c r="Q45" s="159">
        <f t="shared" si="7"/>
        <v>0</v>
      </c>
      <c r="R45" s="159">
        <f t="shared" si="7"/>
        <v>0</v>
      </c>
      <c r="S45" s="159">
        <f t="shared" si="7"/>
        <v>0</v>
      </c>
      <c r="T45" s="159">
        <f t="shared" si="7"/>
        <v>0</v>
      </c>
      <c r="U45" s="159">
        <f t="shared" si="7"/>
        <v>0</v>
      </c>
      <c r="V45" s="159">
        <f t="shared" si="7"/>
        <v>0</v>
      </c>
      <c r="W45" s="161">
        <f t="shared" si="7"/>
        <v>0</v>
      </c>
      <c r="X45" s="161">
        <f t="shared" si="7"/>
        <v>0</v>
      </c>
      <c r="Y45" s="161">
        <f t="shared" si="7"/>
        <v>0</v>
      </c>
      <c r="Z45" s="161">
        <f t="shared" si="7"/>
        <v>0</v>
      </c>
      <c r="AA45" s="161">
        <f t="shared" si="7"/>
        <v>0</v>
      </c>
    </row>
  </sheetData>
  <sheetProtection password="8D0A" sheet="1" objects="1" scenarios="1" selectLockedCells="1"/>
  <autoFilter ref="A11:AC33"/>
  <mergeCells count="43">
    <mergeCell ref="A3:M3"/>
    <mergeCell ref="S9:S10"/>
    <mergeCell ref="Y9:Y10"/>
    <mergeCell ref="A2:AA2"/>
    <mergeCell ref="B8:B10"/>
    <mergeCell ref="A8:A10"/>
    <mergeCell ref="W9:W10"/>
    <mergeCell ref="Z8:Z10"/>
    <mergeCell ref="AA8:AA10"/>
    <mergeCell ref="U9:U10"/>
    <mergeCell ref="V9:V10"/>
    <mergeCell ref="I9:I10"/>
    <mergeCell ref="A5:C5"/>
    <mergeCell ref="A4:C4"/>
    <mergeCell ref="D4:F4"/>
    <mergeCell ref="D5:F5"/>
    <mergeCell ref="B45:F45"/>
    <mergeCell ref="D10:E10"/>
    <mergeCell ref="C9:F9"/>
    <mergeCell ref="C8:H8"/>
    <mergeCell ref="A6:F6"/>
    <mergeCell ref="G6:AA6"/>
    <mergeCell ref="G7:AA7"/>
    <mergeCell ref="A7:F7"/>
    <mergeCell ref="J9:J10"/>
    <mergeCell ref="K9:K10"/>
    <mergeCell ref="R8:W8"/>
    <mergeCell ref="R9:R10"/>
    <mergeCell ref="P9:P10"/>
    <mergeCell ref="Q9:Q10"/>
    <mergeCell ref="G4:AA5"/>
    <mergeCell ref="T9:T10"/>
    <mergeCell ref="I8:K8"/>
    <mergeCell ref="L8:N8"/>
    <mergeCell ref="O8:Q8"/>
    <mergeCell ref="L9:L10"/>
    <mergeCell ref="M9:M10"/>
    <mergeCell ref="N9:N10"/>
    <mergeCell ref="O9:O10"/>
    <mergeCell ref="X8:Y8"/>
    <mergeCell ref="G9:G10"/>
    <mergeCell ref="H9:H10"/>
    <mergeCell ref="X9:X10"/>
  </mergeCells>
  <printOptions horizontalCentered="1"/>
  <pageMargins left="0.7086614173228347" right="0.31496062992125984" top="0.5118110236220472" bottom="0.5118110236220472" header="0.31496062992125984" footer="0.31496062992125984"/>
  <pageSetup horizontalDpi="300" verticalDpi="3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M47"/>
  <sheetViews>
    <sheetView showZeros="0" zoomScale="90" zoomScaleNormal="90" zoomScalePageLayoutView="0" workbookViewId="0" topLeftCell="A1">
      <selection activeCell="L14" sqref="L14"/>
    </sheetView>
  </sheetViews>
  <sheetFormatPr defaultColWidth="9.140625" defaultRowHeight="15"/>
  <cols>
    <col min="1" max="1" width="3.8515625" style="0" customWidth="1"/>
    <col min="2" max="2" width="33.57421875" style="1" customWidth="1"/>
    <col min="3" max="7" width="5.7109375" style="1" customWidth="1"/>
    <col min="8" max="8" width="12.28125" style="0" customWidth="1"/>
    <col min="9" max="9" width="11.421875" style="0" customWidth="1"/>
    <col min="10" max="10" width="10.57421875" style="0" customWidth="1"/>
    <col min="11" max="11" width="8.7109375" style="0" customWidth="1"/>
    <col min="12" max="12" width="30.8515625" style="0" customWidth="1"/>
    <col min="13" max="13" width="10.7109375" style="0" customWidth="1"/>
  </cols>
  <sheetData>
    <row r="1" spans="1:13" ht="19.5" customHeight="1">
      <c r="A1" s="224" t="str">
        <f>'ANNEXURE-I'!A3</f>
        <v>NUMBER STATEMENT :</v>
      </c>
      <c r="B1" s="225"/>
      <c r="C1" s="225"/>
      <c r="D1" s="225"/>
      <c r="E1" s="225"/>
      <c r="F1" s="225"/>
      <c r="G1" s="225"/>
      <c r="H1" s="225"/>
      <c r="I1" s="225"/>
      <c r="J1" s="142" t="str">
        <f>'ANNEXURE-I'!N3</f>
        <v>2025</v>
      </c>
      <c r="K1" s="141" t="str">
        <f>'ANNEXURE-I'!O3</f>
        <v>- 2026</v>
      </c>
      <c r="L1" s="141"/>
      <c r="M1" s="141"/>
    </row>
    <row r="2" spans="1:13" ht="19.5" customHeight="1">
      <c r="A2" s="229" t="s">
        <v>203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9.5" customHeight="1">
      <c r="A3" s="228" t="s">
        <v>0</v>
      </c>
      <c r="B3" s="228"/>
      <c r="C3" s="137">
        <v>43</v>
      </c>
      <c r="D3" s="231" t="str">
        <f>'ANNEXURE-I'!G4</f>
        <v>41010291 / SCHOOL EDUCATION</v>
      </c>
      <c r="E3" s="231"/>
      <c r="F3" s="231"/>
      <c r="G3" s="231"/>
      <c r="H3" s="231"/>
      <c r="I3" s="231"/>
      <c r="J3" s="231"/>
      <c r="K3" s="231"/>
      <c r="L3" s="231"/>
      <c r="M3" s="231"/>
    </row>
    <row r="4" spans="1:13" ht="19.5" customHeight="1">
      <c r="A4" s="228" t="s">
        <v>1</v>
      </c>
      <c r="B4" s="228"/>
      <c r="C4" s="151" t="s">
        <v>169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36.75" customHeight="1">
      <c r="A5" s="226" t="str">
        <f>'ANNEXURE-I'!A6:C6</f>
        <v>IFHRMS CODE / SUB-ORDINATE OFFICE NAME &amp; PLACE</v>
      </c>
      <c r="B5" s="226"/>
      <c r="C5" s="226"/>
      <c r="D5" s="227">
        <f>'ANNEXURE-I'!G6</f>
        <v>0</v>
      </c>
      <c r="E5" s="227"/>
      <c r="F5" s="227"/>
      <c r="G5" s="227"/>
      <c r="H5" s="227"/>
      <c r="I5" s="227"/>
      <c r="J5" s="227"/>
      <c r="K5" s="227"/>
      <c r="L5" s="227"/>
      <c r="M5" s="227"/>
    </row>
    <row r="6" spans="1:13" ht="19.5" customHeight="1">
      <c r="A6" s="227" t="str">
        <f>'ANNEXURE-I'!A7:C7</f>
        <v>HEAD OF ACCOUNT</v>
      </c>
      <c r="B6" s="227"/>
      <c r="C6" s="227"/>
      <c r="D6" s="228" t="str">
        <f>'ANNEXURE-II'!G9</f>
        <v>2202-02-101 AA</v>
      </c>
      <c r="E6" s="228"/>
      <c r="F6" s="228"/>
      <c r="G6" s="228"/>
      <c r="H6" s="228"/>
      <c r="I6" s="228"/>
      <c r="J6" s="228"/>
      <c r="K6" s="228"/>
      <c r="L6" s="228"/>
      <c r="M6" s="228"/>
    </row>
    <row r="7" spans="1:13" ht="36" customHeight="1">
      <c r="A7" s="172" t="s">
        <v>50</v>
      </c>
      <c r="B7" s="172" t="s">
        <v>113</v>
      </c>
      <c r="C7" s="232" t="s">
        <v>3</v>
      </c>
      <c r="D7" s="233"/>
      <c r="E7" s="233"/>
      <c r="F7" s="233"/>
      <c r="G7" s="233"/>
      <c r="H7" s="172" t="str">
        <f>"No of Post During                "&amp;'ANNEXURE-I'!N3-2&amp;"-"&amp;'ANNEXURE-I'!N3-1</f>
        <v>No of Post During                2023-2024</v>
      </c>
      <c r="I7" s="172" t="str">
        <f>"No of Post During              "&amp;'ANNEXURE-I'!N3-1&amp;"-"&amp;'ANNEXURE-I'!N3</f>
        <v>No of Post During              2024-2025</v>
      </c>
      <c r="J7" s="172" t="s">
        <v>222</v>
      </c>
      <c r="K7" s="172" t="s">
        <v>223</v>
      </c>
      <c r="L7" s="172" t="s">
        <v>197</v>
      </c>
      <c r="M7" s="230" t="s">
        <v>196</v>
      </c>
    </row>
    <row r="8" spans="1:13" ht="60.75" customHeight="1">
      <c r="A8" s="172"/>
      <c r="B8" s="172"/>
      <c r="C8" s="152" t="str">
        <f>('ANNEXURE-I'!N3-1)&amp;"-"&amp;('ANNEXURE-I'!N3)</f>
        <v>2024-2025</v>
      </c>
      <c r="D8" s="152" t="str">
        <f>('ANNEXURE-I'!N3)&amp;"-"&amp;('ANNEXURE-I'!N3+1)</f>
        <v>2025-2026</v>
      </c>
      <c r="E8" s="152" t="str">
        <f>('ANNEXURE-I'!N3+1)&amp;"-"&amp;('ANNEXURE-I'!N3+2)</f>
        <v>2026-2027</v>
      </c>
      <c r="F8" s="152" t="str">
        <f>('ANNEXURE-I'!N3+2)&amp;"-"&amp;('ANNEXURE-I'!N3+3)</f>
        <v>2027-2028</v>
      </c>
      <c r="G8" s="152" t="str">
        <f>('ANNEXURE-I'!N3+3)&amp;"-"&amp;('ANNEXURE-I'!N3+4)</f>
        <v>2028-2029</v>
      </c>
      <c r="H8" s="172"/>
      <c r="I8" s="172"/>
      <c r="J8" s="172"/>
      <c r="K8" s="172"/>
      <c r="L8" s="172"/>
      <c r="M8" s="230"/>
    </row>
    <row r="9" spans="1:13" ht="15">
      <c r="A9" s="78">
        <v>1</v>
      </c>
      <c r="B9" s="79">
        <v>2</v>
      </c>
      <c r="C9" s="109">
        <v>3</v>
      </c>
      <c r="D9" s="110">
        <v>4</v>
      </c>
      <c r="E9" s="109">
        <v>5</v>
      </c>
      <c r="F9" s="78">
        <v>6</v>
      </c>
      <c r="G9" s="79">
        <v>7</v>
      </c>
      <c r="H9" s="109">
        <v>8</v>
      </c>
      <c r="I9" s="110">
        <v>9</v>
      </c>
      <c r="J9" s="109">
        <v>10</v>
      </c>
      <c r="K9" s="78">
        <v>11</v>
      </c>
      <c r="L9" s="79">
        <v>12</v>
      </c>
      <c r="M9" s="110">
        <v>13</v>
      </c>
    </row>
    <row r="10" spans="1:13" ht="18" customHeight="1">
      <c r="A10" s="85">
        <v>1</v>
      </c>
      <c r="B10" s="86" t="str">
        <f>'ANNEXURE-I'!B12</f>
        <v>JOINT DIRECTOR</v>
      </c>
      <c r="C10" s="113"/>
      <c r="D10" s="113"/>
      <c r="E10" s="113"/>
      <c r="F10" s="113"/>
      <c r="G10" s="113"/>
      <c r="H10" s="121"/>
      <c r="I10" s="122">
        <f>'ANNEXURE-I'!K12</f>
        <v>0</v>
      </c>
      <c r="J10" s="123">
        <f>IF(H10&gt;I10,H10-I10,0)</f>
        <v>0</v>
      </c>
      <c r="K10" s="123">
        <f>IF(I10&gt;H10,I10-H10,0)</f>
        <v>0</v>
      </c>
      <c r="L10" s="121"/>
      <c r="M10" s="124"/>
    </row>
    <row r="11" spans="1:13" ht="30" customHeight="1">
      <c r="A11" s="85">
        <v>2</v>
      </c>
      <c r="B11" s="86" t="str">
        <f>'ANNEXURE-I'!B13</f>
        <v>FINANCIAL ADVISOR AND CHIEF ACCOUNTS OFFICER (F.A &amp; C.A.O.)</v>
      </c>
      <c r="C11" s="113"/>
      <c r="D11" s="113"/>
      <c r="E11" s="113"/>
      <c r="F11" s="113"/>
      <c r="G11" s="113"/>
      <c r="H11" s="121"/>
      <c r="I11" s="122">
        <f>'ANNEXURE-I'!K13</f>
        <v>0</v>
      </c>
      <c r="J11" s="123">
        <f aca="true" t="shared" si="0" ref="J11:J31">IF(H11&gt;I11,H11-I11,0)</f>
        <v>0</v>
      </c>
      <c r="K11" s="123">
        <f aca="true" t="shared" si="1" ref="K11:K31">IF(I11&gt;H11,I11-H11,0)</f>
        <v>0</v>
      </c>
      <c r="L11" s="121"/>
      <c r="M11" s="124"/>
    </row>
    <row r="12" spans="1:13" ht="21.75" customHeight="1">
      <c r="A12" s="85">
        <v>3</v>
      </c>
      <c r="B12" s="86" t="str">
        <f>'ANNEXURE-I'!B14</f>
        <v>LAW OFFICER</v>
      </c>
      <c r="C12" s="113"/>
      <c r="D12" s="113"/>
      <c r="E12" s="113"/>
      <c r="F12" s="113"/>
      <c r="G12" s="113"/>
      <c r="H12" s="121"/>
      <c r="I12" s="122">
        <f>'ANNEXURE-I'!K14</f>
        <v>0</v>
      </c>
      <c r="J12" s="123">
        <f t="shared" si="0"/>
        <v>0</v>
      </c>
      <c r="K12" s="123">
        <f t="shared" si="1"/>
        <v>0</v>
      </c>
      <c r="L12" s="121"/>
      <c r="M12" s="124"/>
    </row>
    <row r="13" spans="1:13" ht="21.75" customHeight="1">
      <c r="A13" s="85">
        <v>4</v>
      </c>
      <c r="B13" s="86" t="str">
        <f>'ANNEXURE-I'!B15</f>
        <v>CHIEF EDUCATIONAL OFFICER</v>
      </c>
      <c r="C13" s="113"/>
      <c r="D13" s="113"/>
      <c r="E13" s="113"/>
      <c r="F13" s="113"/>
      <c r="G13" s="113"/>
      <c r="H13" s="121"/>
      <c r="I13" s="122">
        <f>'ANNEXURE-I'!K15</f>
        <v>0</v>
      </c>
      <c r="J13" s="123">
        <f t="shared" si="0"/>
        <v>0</v>
      </c>
      <c r="K13" s="123">
        <f t="shared" si="1"/>
        <v>0</v>
      </c>
      <c r="L13" s="121"/>
      <c r="M13" s="124"/>
    </row>
    <row r="14" spans="1:13" ht="21.75" customHeight="1">
      <c r="A14" s="85">
        <v>5</v>
      </c>
      <c r="B14" s="86" t="str">
        <f>'ANNEXURE-I'!B16</f>
        <v>DISTRICT EDUCATIONAL OFFICER</v>
      </c>
      <c r="C14" s="113"/>
      <c r="D14" s="113"/>
      <c r="E14" s="113"/>
      <c r="F14" s="113"/>
      <c r="G14" s="113"/>
      <c r="H14" s="121"/>
      <c r="I14" s="122">
        <f>'ANNEXURE-I'!K16</f>
        <v>0</v>
      </c>
      <c r="J14" s="123">
        <f t="shared" si="0"/>
        <v>0</v>
      </c>
      <c r="K14" s="123">
        <f t="shared" si="1"/>
        <v>0</v>
      </c>
      <c r="L14" s="121"/>
      <c r="M14" s="124"/>
    </row>
    <row r="15" spans="1:13" ht="21.75" customHeight="1">
      <c r="A15" s="85">
        <v>6</v>
      </c>
      <c r="B15" s="86" t="str">
        <f>'ANNEXURE-I'!B17</f>
        <v>ACCOUNTS OFFICER (AUDIT)</v>
      </c>
      <c r="C15" s="113"/>
      <c r="D15" s="113"/>
      <c r="E15" s="113"/>
      <c r="F15" s="113"/>
      <c r="G15" s="113"/>
      <c r="H15" s="121"/>
      <c r="I15" s="122">
        <f>'ANNEXURE-I'!K17</f>
        <v>0</v>
      </c>
      <c r="J15" s="123">
        <f t="shared" si="0"/>
        <v>0</v>
      </c>
      <c r="K15" s="123">
        <f t="shared" si="1"/>
        <v>0</v>
      </c>
      <c r="L15" s="121"/>
      <c r="M15" s="124"/>
    </row>
    <row r="16" spans="1:13" ht="28.5" customHeight="1">
      <c r="A16" s="85">
        <v>7</v>
      </c>
      <c r="B16" s="86" t="str">
        <f>'ANNEXURE-I'!B18</f>
        <v>PERSONAL ASSISTANT to CHIEF EDUCATIONAL OFFICER (HIGHER SECONDARY)</v>
      </c>
      <c r="C16" s="113"/>
      <c r="D16" s="113"/>
      <c r="E16" s="113"/>
      <c r="F16" s="113"/>
      <c r="G16" s="113"/>
      <c r="H16" s="121"/>
      <c r="I16" s="122">
        <f>'ANNEXURE-I'!K18</f>
        <v>0</v>
      </c>
      <c r="J16" s="123">
        <f t="shared" si="0"/>
        <v>0</v>
      </c>
      <c r="K16" s="123">
        <f t="shared" si="1"/>
        <v>0</v>
      </c>
      <c r="L16" s="121"/>
      <c r="M16" s="124"/>
    </row>
    <row r="17" spans="1:13" ht="30" customHeight="1">
      <c r="A17" s="85">
        <v>8</v>
      </c>
      <c r="B17" s="86" t="str">
        <f>'ANNEXURE-I'!B19</f>
        <v>PERSONAL ASSISTANT to DISTRICT EDUCATIONAL OFFICER</v>
      </c>
      <c r="C17" s="113"/>
      <c r="D17" s="113"/>
      <c r="E17" s="113"/>
      <c r="F17" s="113"/>
      <c r="G17" s="113"/>
      <c r="H17" s="121"/>
      <c r="I17" s="122">
        <f>'ANNEXURE-I'!K19</f>
        <v>0</v>
      </c>
      <c r="J17" s="123">
        <f t="shared" si="0"/>
        <v>0</v>
      </c>
      <c r="K17" s="123">
        <f t="shared" si="1"/>
        <v>0</v>
      </c>
      <c r="L17" s="121"/>
      <c r="M17" s="124"/>
    </row>
    <row r="18" spans="1:13" ht="23.25" customHeight="1">
      <c r="A18" s="85">
        <v>9</v>
      </c>
      <c r="B18" s="86" t="str">
        <f>'ANNEXURE-I'!B20</f>
        <v>SUPERINTENDENT</v>
      </c>
      <c r="C18" s="113"/>
      <c r="D18" s="113"/>
      <c r="E18" s="113"/>
      <c r="F18" s="113"/>
      <c r="G18" s="113"/>
      <c r="H18" s="121"/>
      <c r="I18" s="122">
        <f>'ANNEXURE-I'!K20</f>
        <v>0</v>
      </c>
      <c r="J18" s="123">
        <f t="shared" si="0"/>
        <v>0</v>
      </c>
      <c r="K18" s="123">
        <f t="shared" si="1"/>
        <v>0</v>
      </c>
      <c r="L18" s="121"/>
      <c r="M18" s="124"/>
    </row>
    <row r="19" spans="1:13" ht="30" customHeight="1">
      <c r="A19" s="85">
        <v>10</v>
      </c>
      <c r="B19" s="86" t="str">
        <f>'ANNEXURE-I'!B21</f>
        <v>PERSONAL ASSISTANT to CHIEF EDUCATIONAL OFFICER (HIGH SCHOOL)</v>
      </c>
      <c r="C19" s="113"/>
      <c r="D19" s="113"/>
      <c r="E19" s="113"/>
      <c r="F19" s="113"/>
      <c r="G19" s="113"/>
      <c r="H19" s="121"/>
      <c r="I19" s="122">
        <f>'ANNEXURE-I'!K21</f>
        <v>0</v>
      </c>
      <c r="J19" s="123">
        <f t="shared" si="0"/>
        <v>0</v>
      </c>
      <c r="K19" s="123">
        <f t="shared" si="1"/>
        <v>0</v>
      </c>
      <c r="L19" s="121"/>
      <c r="M19" s="124"/>
    </row>
    <row r="20" spans="1:13" ht="30" customHeight="1">
      <c r="A20" s="85">
        <v>11</v>
      </c>
      <c r="B20" s="86" t="str">
        <f>'ANNEXURE-I'!B22</f>
        <v>PERSONAL ASSISTANT to CHIEF EDUCATIONAL OFFICER (ACCOUNTS)</v>
      </c>
      <c r="C20" s="113"/>
      <c r="D20" s="113"/>
      <c r="E20" s="113"/>
      <c r="F20" s="113"/>
      <c r="G20" s="113"/>
      <c r="H20" s="121"/>
      <c r="I20" s="122">
        <f>'ANNEXURE-I'!K22</f>
        <v>0</v>
      </c>
      <c r="J20" s="123">
        <f t="shared" si="0"/>
        <v>0</v>
      </c>
      <c r="K20" s="123">
        <f t="shared" si="1"/>
        <v>0</v>
      </c>
      <c r="L20" s="153"/>
      <c r="M20" s="121"/>
    </row>
    <row r="21" spans="1:13" ht="22.5" customHeight="1">
      <c r="A21" s="85">
        <v>12</v>
      </c>
      <c r="B21" s="86" t="str">
        <f>'ANNEXURE-I'!B23</f>
        <v>DEPUTY INSPECTOR OF SCHOOLS</v>
      </c>
      <c r="C21" s="113"/>
      <c r="D21" s="113"/>
      <c r="E21" s="113"/>
      <c r="F21" s="113"/>
      <c r="G21" s="113"/>
      <c r="H21" s="121"/>
      <c r="I21" s="122">
        <f>'ANNEXURE-I'!K23</f>
        <v>0</v>
      </c>
      <c r="J21" s="123">
        <f t="shared" si="0"/>
        <v>0</v>
      </c>
      <c r="K21" s="123">
        <f t="shared" si="1"/>
        <v>0</v>
      </c>
      <c r="L21" s="121"/>
      <c r="M21" s="124"/>
    </row>
    <row r="22" spans="1:13" ht="22.5" customHeight="1">
      <c r="A22" s="85">
        <v>13</v>
      </c>
      <c r="B22" s="86" t="str">
        <f>'ANNEXURE-I'!B24</f>
        <v>STENO-TYPIST GRADE.II</v>
      </c>
      <c r="C22" s="113"/>
      <c r="D22" s="113"/>
      <c r="E22" s="113"/>
      <c r="F22" s="113"/>
      <c r="G22" s="113"/>
      <c r="H22" s="121"/>
      <c r="I22" s="122">
        <f>'ANNEXURE-I'!K24</f>
        <v>0</v>
      </c>
      <c r="J22" s="123">
        <f t="shared" si="0"/>
        <v>0</v>
      </c>
      <c r="K22" s="123">
        <f t="shared" si="1"/>
        <v>0</v>
      </c>
      <c r="L22" s="121"/>
      <c r="M22" s="124"/>
    </row>
    <row r="23" spans="1:13" ht="22.5" customHeight="1">
      <c r="A23" s="85">
        <v>14</v>
      </c>
      <c r="B23" s="86" t="str">
        <f>'ANNEXURE-I'!B25</f>
        <v>STENO-TYPIST GRADE.III</v>
      </c>
      <c r="C23" s="113"/>
      <c r="D23" s="113"/>
      <c r="E23" s="113"/>
      <c r="F23" s="113"/>
      <c r="G23" s="113"/>
      <c r="H23" s="121"/>
      <c r="I23" s="122">
        <f>'ANNEXURE-I'!K25</f>
        <v>0</v>
      </c>
      <c r="J23" s="123">
        <f t="shared" si="0"/>
        <v>0</v>
      </c>
      <c r="K23" s="123">
        <f t="shared" si="1"/>
        <v>0</v>
      </c>
      <c r="L23" s="121"/>
      <c r="M23" s="124"/>
    </row>
    <row r="24" spans="1:13" ht="22.5" customHeight="1">
      <c r="A24" s="85">
        <v>15</v>
      </c>
      <c r="B24" s="86" t="str">
        <f>'ANNEXURE-I'!B26</f>
        <v>ASSISTANT</v>
      </c>
      <c r="C24" s="113"/>
      <c r="D24" s="113"/>
      <c r="E24" s="113"/>
      <c r="F24" s="113"/>
      <c r="G24" s="113"/>
      <c r="H24" s="121"/>
      <c r="I24" s="122">
        <f>'ANNEXURE-I'!K26</f>
        <v>0</v>
      </c>
      <c r="J24" s="123">
        <f t="shared" si="0"/>
        <v>0</v>
      </c>
      <c r="K24" s="123">
        <f t="shared" si="1"/>
        <v>0</v>
      </c>
      <c r="L24" s="121"/>
      <c r="M24" s="124"/>
    </row>
    <row r="25" spans="1:13" ht="22.5" customHeight="1">
      <c r="A25" s="85">
        <v>16</v>
      </c>
      <c r="B25" s="86" t="str">
        <f>'ANNEXURE-I'!B27</f>
        <v>JUNIOR ASSISTANT</v>
      </c>
      <c r="C25" s="113"/>
      <c r="D25" s="113"/>
      <c r="E25" s="113"/>
      <c r="F25" s="113"/>
      <c r="G25" s="113"/>
      <c r="H25" s="121"/>
      <c r="I25" s="122">
        <f>'ANNEXURE-I'!K27</f>
        <v>0</v>
      </c>
      <c r="J25" s="123">
        <f t="shared" si="0"/>
        <v>0</v>
      </c>
      <c r="K25" s="123">
        <f t="shared" si="1"/>
        <v>0</v>
      </c>
      <c r="L25" s="121"/>
      <c r="M25" s="124"/>
    </row>
    <row r="26" spans="1:13" ht="22.5" customHeight="1">
      <c r="A26" s="85">
        <v>17</v>
      </c>
      <c r="B26" s="86" t="str">
        <f>'ANNEXURE-I'!B28</f>
        <v>TYPIST</v>
      </c>
      <c r="C26" s="113"/>
      <c r="D26" s="113"/>
      <c r="E26" s="113"/>
      <c r="F26" s="113"/>
      <c r="G26" s="113"/>
      <c r="H26" s="121"/>
      <c r="I26" s="122">
        <f>'ANNEXURE-I'!K28</f>
        <v>0</v>
      </c>
      <c r="J26" s="123">
        <f t="shared" si="0"/>
        <v>0</v>
      </c>
      <c r="K26" s="123">
        <f t="shared" si="1"/>
        <v>0</v>
      </c>
      <c r="L26" s="121"/>
      <c r="M26" s="124"/>
    </row>
    <row r="27" spans="1:13" ht="22.5" customHeight="1">
      <c r="A27" s="85">
        <v>18</v>
      </c>
      <c r="B27" s="86" t="str">
        <f>'ANNEXURE-I'!B29</f>
        <v>DRIVER</v>
      </c>
      <c r="C27" s="113"/>
      <c r="D27" s="113"/>
      <c r="E27" s="113"/>
      <c r="F27" s="113"/>
      <c r="G27" s="113"/>
      <c r="H27" s="121"/>
      <c r="I27" s="122">
        <f>'ANNEXURE-I'!K29</f>
        <v>0</v>
      </c>
      <c r="J27" s="123">
        <f t="shared" si="0"/>
        <v>0</v>
      </c>
      <c r="K27" s="123">
        <f t="shared" si="1"/>
        <v>0</v>
      </c>
      <c r="L27" s="121"/>
      <c r="M27" s="124"/>
    </row>
    <row r="28" spans="1:13" ht="22.5" customHeight="1">
      <c r="A28" s="85">
        <v>19</v>
      </c>
      <c r="B28" s="86" t="str">
        <f>'ANNEXURE-I'!B30</f>
        <v>RECORD ASSISTANT</v>
      </c>
      <c r="C28" s="113"/>
      <c r="D28" s="113"/>
      <c r="E28" s="113"/>
      <c r="F28" s="113"/>
      <c r="G28" s="113"/>
      <c r="H28" s="121"/>
      <c r="I28" s="122">
        <f>'ANNEXURE-I'!K30</f>
        <v>0</v>
      </c>
      <c r="J28" s="123">
        <f t="shared" si="0"/>
        <v>0</v>
      </c>
      <c r="K28" s="123">
        <f t="shared" si="1"/>
        <v>0</v>
      </c>
      <c r="L28" s="121"/>
      <c r="M28" s="124"/>
    </row>
    <row r="29" spans="1:13" ht="22.5" customHeight="1">
      <c r="A29" s="85">
        <v>20</v>
      </c>
      <c r="B29" s="86" t="str">
        <f>'ANNEXURE-I'!B31</f>
        <v>RECORD CLERK</v>
      </c>
      <c r="C29" s="113"/>
      <c r="D29" s="113"/>
      <c r="E29" s="113"/>
      <c r="F29" s="113"/>
      <c r="G29" s="113"/>
      <c r="H29" s="121"/>
      <c r="I29" s="122">
        <f>'ANNEXURE-I'!K31</f>
        <v>0</v>
      </c>
      <c r="J29" s="123">
        <f t="shared" si="0"/>
        <v>0</v>
      </c>
      <c r="K29" s="123">
        <f t="shared" si="1"/>
        <v>0</v>
      </c>
      <c r="L29" s="121"/>
      <c r="M29" s="124"/>
    </row>
    <row r="30" spans="1:13" ht="22.5" customHeight="1">
      <c r="A30" s="85">
        <v>21</v>
      </c>
      <c r="B30" s="86" t="str">
        <f>'ANNEXURE-I'!B32</f>
        <v>OFFICE ASSISTANT</v>
      </c>
      <c r="C30" s="113"/>
      <c r="D30" s="113"/>
      <c r="E30" s="113"/>
      <c r="F30" s="113"/>
      <c r="G30" s="113"/>
      <c r="H30" s="121"/>
      <c r="I30" s="122">
        <f>'ANNEXURE-I'!K32</f>
        <v>0</v>
      </c>
      <c r="J30" s="123">
        <f t="shared" si="0"/>
        <v>0</v>
      </c>
      <c r="K30" s="123">
        <f t="shared" si="1"/>
        <v>0</v>
      </c>
      <c r="L30" s="121"/>
      <c r="M30" s="124"/>
    </row>
    <row r="31" spans="1:13" ht="22.5" customHeight="1">
      <c r="A31" s="85">
        <v>22</v>
      </c>
      <c r="B31" s="86" t="str">
        <f>'ANNEXURE-I'!B33</f>
        <v>WATCHMAN</v>
      </c>
      <c r="C31" s="113"/>
      <c r="D31" s="113"/>
      <c r="E31" s="113"/>
      <c r="F31" s="113"/>
      <c r="G31" s="113"/>
      <c r="H31" s="121"/>
      <c r="I31" s="122">
        <f>'ANNEXURE-I'!K33</f>
        <v>0</v>
      </c>
      <c r="J31" s="123">
        <f t="shared" si="0"/>
        <v>0</v>
      </c>
      <c r="K31" s="123">
        <f t="shared" si="1"/>
        <v>0</v>
      </c>
      <c r="L31" s="121"/>
      <c r="M31" s="124"/>
    </row>
    <row r="32" spans="1:13" s="58" customFormat="1" ht="12" customHeight="1">
      <c r="A32" s="100"/>
      <c r="B32" s="83"/>
      <c r="C32" s="154"/>
      <c r="D32" s="154"/>
      <c r="E32" s="154"/>
      <c r="F32" s="154"/>
      <c r="G32" s="154"/>
      <c r="H32" s="155"/>
      <c r="I32" s="156"/>
      <c r="J32" s="155"/>
      <c r="K32" s="155"/>
      <c r="L32" s="155"/>
      <c r="M32" s="157"/>
    </row>
    <row r="33" spans="1:13" ht="33" customHeight="1" hidden="1">
      <c r="A33" s="85">
        <v>23</v>
      </c>
      <c r="B33" s="127" t="str">
        <f>'ANNEXURE-I'!B35</f>
        <v>TYPIST GR. I</v>
      </c>
      <c r="C33" s="113"/>
      <c r="D33" s="113"/>
      <c r="E33" s="113"/>
      <c r="F33" s="113"/>
      <c r="G33" s="113"/>
      <c r="H33" s="121"/>
      <c r="I33" s="122">
        <f>'ANNEXURE-I'!K35</f>
        <v>0</v>
      </c>
      <c r="J33" s="123">
        <f>IF(H33&gt;I33,H33-I33,0)</f>
        <v>0</v>
      </c>
      <c r="K33" s="123">
        <f>IF(I33&gt;H33,I33-H33,0)</f>
        <v>0</v>
      </c>
      <c r="L33" s="121"/>
      <c r="M33" s="124"/>
    </row>
    <row r="34" spans="1:13" ht="24" customHeight="1">
      <c r="A34" s="85">
        <v>23</v>
      </c>
      <c r="B34" s="86" t="str">
        <f>'ANNEXURE-I'!B36</f>
        <v>CLEANER</v>
      </c>
      <c r="C34" s="113"/>
      <c r="D34" s="113"/>
      <c r="E34" s="113"/>
      <c r="F34" s="113"/>
      <c r="G34" s="113"/>
      <c r="H34" s="121"/>
      <c r="I34" s="122">
        <f>'ANNEXURE-I'!K36</f>
        <v>0</v>
      </c>
      <c r="J34" s="123">
        <f aca="true" t="shared" si="2" ref="J34:J42">IF(H34&gt;I34,H34-I34,0)</f>
        <v>0</v>
      </c>
      <c r="K34" s="123">
        <f aca="true" t="shared" si="3" ref="K34:K42">IF(I34&gt;H34,I34-H34,0)</f>
        <v>0</v>
      </c>
      <c r="L34" s="121"/>
      <c r="M34" s="124"/>
    </row>
    <row r="35" spans="1:13" ht="24" customHeight="1">
      <c r="A35" s="85">
        <v>24</v>
      </c>
      <c r="B35" s="86" t="str">
        <f>'ANNEXURE-I'!B37</f>
        <v>SWEEPER</v>
      </c>
      <c r="C35" s="113"/>
      <c r="D35" s="113"/>
      <c r="E35" s="113"/>
      <c r="F35" s="113"/>
      <c r="G35" s="113"/>
      <c r="H35" s="121"/>
      <c r="I35" s="122">
        <f>'ANNEXURE-I'!K37</f>
        <v>0</v>
      </c>
      <c r="J35" s="123">
        <f t="shared" si="2"/>
        <v>0</v>
      </c>
      <c r="K35" s="123">
        <f t="shared" si="3"/>
        <v>0</v>
      </c>
      <c r="L35" s="121"/>
      <c r="M35" s="124"/>
    </row>
    <row r="36" spans="1:13" ht="24" customHeight="1">
      <c r="A36" s="85">
        <v>25</v>
      </c>
      <c r="B36" s="86" t="str">
        <f>'ANNEXURE-I'!B38</f>
        <v>WATERMAN</v>
      </c>
      <c r="C36" s="113"/>
      <c r="D36" s="113"/>
      <c r="E36" s="113"/>
      <c r="F36" s="113"/>
      <c r="G36" s="113"/>
      <c r="H36" s="121"/>
      <c r="I36" s="122">
        <f>'ANNEXURE-I'!K38</f>
        <v>0</v>
      </c>
      <c r="J36" s="123">
        <f t="shared" si="2"/>
        <v>0</v>
      </c>
      <c r="K36" s="123">
        <f t="shared" si="3"/>
        <v>0</v>
      </c>
      <c r="L36" s="121"/>
      <c r="M36" s="124"/>
    </row>
    <row r="37" spans="1:13" ht="24" customHeight="1">
      <c r="A37" s="85">
        <v>26</v>
      </c>
      <c r="B37" s="86" t="str">
        <f>'ANNEXURE-I'!B39</f>
        <v>MASALTCHI</v>
      </c>
      <c r="C37" s="113"/>
      <c r="D37" s="113"/>
      <c r="E37" s="113"/>
      <c r="F37" s="113"/>
      <c r="G37" s="113"/>
      <c r="H37" s="121"/>
      <c r="I37" s="122">
        <f>'ANNEXURE-I'!K39</f>
        <v>0</v>
      </c>
      <c r="J37" s="123">
        <f t="shared" si="2"/>
        <v>0</v>
      </c>
      <c r="K37" s="123">
        <f t="shared" si="3"/>
        <v>0</v>
      </c>
      <c r="L37" s="125"/>
      <c r="M37" s="124"/>
    </row>
    <row r="38" spans="1:13" ht="24" customHeight="1">
      <c r="A38" s="85">
        <v>27</v>
      </c>
      <c r="B38" s="86" t="str">
        <f>'ANNEXURE-I'!B40</f>
        <v>SWEEPER-CUM-GARDENER</v>
      </c>
      <c r="C38" s="113"/>
      <c r="D38" s="113"/>
      <c r="E38" s="113"/>
      <c r="F38" s="113"/>
      <c r="G38" s="113"/>
      <c r="H38" s="121"/>
      <c r="I38" s="122">
        <f>'ANNEXURE-I'!K40</f>
        <v>0</v>
      </c>
      <c r="J38" s="123">
        <f t="shared" si="2"/>
        <v>0</v>
      </c>
      <c r="K38" s="123">
        <f t="shared" si="3"/>
        <v>0</v>
      </c>
      <c r="L38" s="125"/>
      <c r="M38" s="124"/>
    </row>
    <row r="39" spans="1:13" ht="24" customHeight="1">
      <c r="A39" s="85">
        <v>28</v>
      </c>
      <c r="B39" s="86" t="str">
        <f>'ANNEXURE-I'!B41</f>
        <v>SCAVENGER</v>
      </c>
      <c r="C39" s="113"/>
      <c r="D39" s="113"/>
      <c r="E39" s="113"/>
      <c r="F39" s="113"/>
      <c r="G39" s="113"/>
      <c r="H39" s="121"/>
      <c r="I39" s="122">
        <f>'ANNEXURE-I'!K41</f>
        <v>0</v>
      </c>
      <c r="J39" s="123">
        <f t="shared" si="2"/>
        <v>0</v>
      </c>
      <c r="K39" s="123">
        <f t="shared" si="3"/>
        <v>0</v>
      </c>
      <c r="L39" s="125"/>
      <c r="M39" s="124"/>
    </row>
    <row r="40" spans="1:13" ht="24" customHeight="1">
      <c r="A40" s="85">
        <v>29</v>
      </c>
      <c r="B40" s="86" t="str">
        <f>'ANNEXURE-I'!B42</f>
        <v>SWEEPER-CUM-WATERMAN</v>
      </c>
      <c r="C40" s="113"/>
      <c r="D40" s="113"/>
      <c r="E40" s="113"/>
      <c r="F40" s="113"/>
      <c r="G40" s="113"/>
      <c r="H40" s="121"/>
      <c r="I40" s="122">
        <f>'ANNEXURE-I'!K42</f>
        <v>0</v>
      </c>
      <c r="J40" s="123">
        <f t="shared" si="2"/>
        <v>0</v>
      </c>
      <c r="K40" s="123">
        <f t="shared" si="3"/>
        <v>0</v>
      </c>
      <c r="L40" s="125"/>
      <c r="M40" s="124"/>
    </row>
    <row r="41" spans="1:13" ht="30" customHeight="1" hidden="1">
      <c r="A41" s="85">
        <v>31</v>
      </c>
      <c r="B41" s="127" t="str">
        <f>'ANNEXURE-I'!B43</f>
        <v>SCAVENGER-1</v>
      </c>
      <c r="C41" s="113"/>
      <c r="D41" s="113"/>
      <c r="E41" s="113"/>
      <c r="F41" s="113"/>
      <c r="G41" s="113"/>
      <c r="H41" s="121"/>
      <c r="I41" s="122">
        <f>'ANNEXURE-I'!K43</f>
        <v>0</v>
      </c>
      <c r="J41" s="123">
        <f t="shared" si="2"/>
        <v>0</v>
      </c>
      <c r="K41" s="123">
        <f t="shared" si="3"/>
        <v>0</v>
      </c>
      <c r="L41" s="125"/>
      <c r="M41" s="124"/>
    </row>
    <row r="42" spans="1:13" ht="30" customHeight="1" hidden="1">
      <c r="A42" s="85">
        <v>32</v>
      </c>
      <c r="B42" s="127" t="str">
        <f>'ANNEXURE-I'!B44</f>
        <v>SWEEPER-1</v>
      </c>
      <c r="C42" s="113"/>
      <c r="D42" s="113"/>
      <c r="E42" s="113"/>
      <c r="F42" s="113"/>
      <c r="G42" s="113"/>
      <c r="H42" s="121"/>
      <c r="I42" s="122">
        <f>'ANNEXURE-I'!K44</f>
        <v>0</v>
      </c>
      <c r="J42" s="123">
        <f t="shared" si="2"/>
        <v>0</v>
      </c>
      <c r="K42" s="123">
        <f t="shared" si="3"/>
        <v>0</v>
      </c>
      <c r="L42" s="125"/>
      <c r="M42" s="124"/>
    </row>
    <row r="43" spans="1:13" s="40" customFormat="1" ht="20.25" customHeight="1">
      <c r="A43" s="44"/>
      <c r="B43" s="45" t="str">
        <f>'ANNEXURE-I'!B45</f>
        <v>TOTAL</v>
      </c>
      <c r="C43" s="44">
        <f>SUM(C10:C42)</f>
        <v>0</v>
      </c>
      <c r="D43" s="44">
        <f aca="true" t="shared" si="4" ref="D43:M43">SUM(D10:D42)</f>
        <v>0</v>
      </c>
      <c r="E43" s="44">
        <f t="shared" si="4"/>
        <v>0</v>
      </c>
      <c r="F43" s="44">
        <f t="shared" si="4"/>
        <v>0</v>
      </c>
      <c r="G43" s="44">
        <f t="shared" si="4"/>
        <v>0</v>
      </c>
      <c r="H43" s="44">
        <f t="shared" si="4"/>
        <v>0</v>
      </c>
      <c r="I43" s="44">
        <f t="shared" si="4"/>
        <v>0</v>
      </c>
      <c r="J43" s="44">
        <f t="shared" si="4"/>
        <v>0</v>
      </c>
      <c r="K43" s="44">
        <f t="shared" si="4"/>
        <v>0</v>
      </c>
      <c r="L43" s="44">
        <f t="shared" si="4"/>
        <v>0</v>
      </c>
      <c r="M43" s="44">
        <f t="shared" si="4"/>
        <v>0</v>
      </c>
    </row>
    <row r="44" spans="3:7" ht="15">
      <c r="C44" s="111"/>
      <c r="D44" s="111"/>
      <c r="E44" s="111"/>
      <c r="F44" s="111"/>
      <c r="G44" s="111"/>
    </row>
    <row r="45" spans="3:7" ht="15">
      <c r="C45" s="111"/>
      <c r="D45" s="111"/>
      <c r="E45" s="111"/>
      <c r="F45" s="111"/>
      <c r="G45" s="111"/>
    </row>
    <row r="46" spans="3:7" ht="15">
      <c r="C46" s="111"/>
      <c r="D46" s="111"/>
      <c r="E46" s="111"/>
      <c r="F46" s="111"/>
      <c r="G46" s="111"/>
    </row>
    <row r="47" spans="3:7" ht="18.75">
      <c r="C47" s="112"/>
      <c r="D47" s="112"/>
      <c r="E47" s="112"/>
      <c r="F47" s="112"/>
      <c r="G47" s="112"/>
    </row>
  </sheetData>
  <sheetProtection password="8D0A" sheet="1" objects="1" scenarios="1" selectLockedCells="1"/>
  <mergeCells count="18">
    <mergeCell ref="L7:L8"/>
    <mergeCell ref="M7:M8"/>
    <mergeCell ref="A3:B3"/>
    <mergeCell ref="D3:M4"/>
    <mergeCell ref="B7:B8"/>
    <mergeCell ref="A7:A8"/>
    <mergeCell ref="C7:G7"/>
    <mergeCell ref="H7:H8"/>
    <mergeCell ref="I7:I8"/>
    <mergeCell ref="J7:J8"/>
    <mergeCell ref="K7:K8"/>
    <mergeCell ref="A1:I1"/>
    <mergeCell ref="A5:C5"/>
    <mergeCell ref="D5:M5"/>
    <mergeCell ref="A6:C6"/>
    <mergeCell ref="D6:M6"/>
    <mergeCell ref="A2:M2"/>
    <mergeCell ref="A4:B4"/>
  </mergeCells>
  <printOptions horizontalCentered="1"/>
  <pageMargins left="0.45" right="0.2" top="0.75" bottom="0.2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47"/>
  <sheetViews>
    <sheetView showZeros="0" view="pageBreakPreview" zoomScaleSheetLayoutView="100" zoomScalePageLayoutView="0" workbookViewId="0" topLeftCell="A1">
      <selection activeCell="H53" sqref="H53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9.140625" style="2" customWidth="1"/>
    <col min="4" max="4" width="2.8515625" style="2" customWidth="1"/>
    <col min="5" max="5" width="12.57421875" style="2" customWidth="1"/>
    <col min="6" max="6" width="8.140625" style="0" customWidth="1"/>
    <col min="7" max="7" width="7.57421875" style="0" customWidth="1"/>
    <col min="9" max="9" width="11.8515625" style="0" customWidth="1"/>
    <col min="10" max="10" width="8.140625" style="0" customWidth="1"/>
    <col min="11" max="11" width="12.28125" style="0" customWidth="1"/>
  </cols>
  <sheetData>
    <row r="1" spans="1:9" ht="17.25">
      <c r="A1" s="224" t="str">
        <f>'ANNEXURE-I'!A3</f>
        <v>NUMBER STATEMENT :</v>
      </c>
      <c r="B1" s="225"/>
      <c r="C1" s="225"/>
      <c r="D1" s="225"/>
      <c r="E1" s="225"/>
      <c r="F1" s="225"/>
      <c r="G1" s="225"/>
      <c r="H1" s="142" t="str">
        <f>'ANNEXURE-I'!N3</f>
        <v>2025</v>
      </c>
      <c r="I1" s="141" t="str">
        <f>'ANNEXURE-I'!O3</f>
        <v>- 2026</v>
      </c>
    </row>
    <row r="2" spans="1:11" ht="15.75">
      <c r="A2" s="245" t="str">
        <f>'ANNEXURE-I'!A3:AA3</f>
        <v>NUMBER STATEMENT :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5.75">
      <c r="A3" s="245" t="s">
        <v>47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5.75">
      <c r="A4" s="245" t="s">
        <v>46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ht="15.75">
      <c r="A5" s="253" t="s">
        <v>161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 ht="15">
      <c r="A6" s="246" t="s">
        <v>0</v>
      </c>
      <c r="B6" s="246"/>
      <c r="C6" s="246"/>
      <c r="D6" s="246"/>
      <c r="E6" s="254">
        <f>'ANNEXURE-I'!D4</f>
        <v>43</v>
      </c>
      <c r="F6" s="255"/>
      <c r="G6" s="247" t="str">
        <f>'ANNEXURE-I'!G4</f>
        <v>41010291 / SCHOOL EDUCATION</v>
      </c>
      <c r="H6" s="248"/>
      <c r="I6" s="248"/>
      <c r="J6" s="248"/>
      <c r="K6" s="249"/>
    </row>
    <row r="7" spans="1:11" ht="15">
      <c r="A7" s="246" t="s">
        <v>1</v>
      </c>
      <c r="B7" s="246"/>
      <c r="C7" s="246"/>
      <c r="D7" s="246"/>
      <c r="E7" s="254" t="str">
        <f>'ANNEXURE-I'!D5</f>
        <v>03</v>
      </c>
      <c r="F7" s="255"/>
      <c r="G7" s="250"/>
      <c r="H7" s="251"/>
      <c r="I7" s="251"/>
      <c r="J7" s="251"/>
      <c r="K7" s="252"/>
    </row>
    <row r="8" spans="1:11" ht="16.5" customHeight="1">
      <c r="A8" s="238" t="str">
        <f>'ANNEXURE-I'!A6:C6</f>
        <v>IFHRMS CODE / SUB-ORDINATE OFFICE NAME &amp; PLACE</v>
      </c>
      <c r="B8" s="238"/>
      <c r="C8" s="238"/>
      <c r="D8" s="238"/>
      <c r="E8" s="238"/>
      <c r="F8" s="238"/>
      <c r="G8" s="239">
        <f>'ANNEXURE-I'!G6</f>
        <v>0</v>
      </c>
      <c r="H8" s="240"/>
      <c r="I8" s="240"/>
      <c r="J8" s="240"/>
      <c r="K8" s="241"/>
    </row>
    <row r="9" spans="1:11" ht="15">
      <c r="A9" s="242" t="s">
        <v>199</v>
      </c>
      <c r="B9" s="243"/>
      <c r="C9" s="243"/>
      <c r="D9" s="243"/>
      <c r="E9" s="243"/>
      <c r="F9" s="243"/>
      <c r="G9" s="244" t="s">
        <v>189</v>
      </c>
      <c r="H9" s="244"/>
      <c r="I9" s="244"/>
      <c r="J9" s="244"/>
      <c r="K9" s="244"/>
    </row>
    <row r="10" spans="1:11" ht="20.25" customHeight="1">
      <c r="A10" s="66"/>
      <c r="B10" s="236" t="s">
        <v>45</v>
      </c>
      <c r="C10" s="236"/>
      <c r="D10" s="236"/>
      <c r="E10" s="236"/>
      <c r="F10" s="237" t="s">
        <v>38</v>
      </c>
      <c r="G10" s="237" t="s">
        <v>39</v>
      </c>
      <c r="H10" s="236" t="s">
        <v>43</v>
      </c>
      <c r="I10" s="236"/>
      <c r="J10" s="236" t="s">
        <v>44</v>
      </c>
      <c r="K10" s="236"/>
    </row>
    <row r="11" spans="1:11" ht="91.5" customHeight="1">
      <c r="A11" s="67" t="s">
        <v>12</v>
      </c>
      <c r="B11" s="66" t="s">
        <v>35</v>
      </c>
      <c r="C11" s="66" t="s">
        <v>36</v>
      </c>
      <c r="D11" s="66" t="s">
        <v>17</v>
      </c>
      <c r="E11" s="66" t="s">
        <v>37</v>
      </c>
      <c r="F11" s="237"/>
      <c r="G11" s="237"/>
      <c r="H11" s="60" t="s">
        <v>40</v>
      </c>
      <c r="I11" s="60" t="s">
        <v>41</v>
      </c>
      <c r="J11" s="60" t="s">
        <v>40</v>
      </c>
      <c r="K11" s="60" t="s">
        <v>42</v>
      </c>
    </row>
    <row r="12" spans="1:11" ht="15">
      <c r="A12" s="52">
        <v>1</v>
      </c>
      <c r="B12" s="52">
        <v>2</v>
      </c>
      <c r="C12" s="234">
        <v>3</v>
      </c>
      <c r="D12" s="234"/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</row>
    <row r="13" spans="1:11" ht="18.75" customHeight="1">
      <c r="A13" s="53">
        <v>1</v>
      </c>
      <c r="B13" s="53">
        <v>1</v>
      </c>
      <c r="C13" s="70">
        <v>15700</v>
      </c>
      <c r="D13" s="70" t="s">
        <v>17</v>
      </c>
      <c r="E13" s="158">
        <v>50000</v>
      </c>
      <c r="F13" s="53">
        <v>32850</v>
      </c>
      <c r="G13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13" s="53">
        <f>IF(ISERROR(MATCH(E$13:E$46,'ANNEXURE-I'!AB$12:AB$44,0)),SUMIF('ANNEXURE-I'!F$12:F$44,'ANNEXURE-II'!E$13:E$46,'ANNEXURE-I'!K$12:K$44),SUMIF('ANNEXURE-I'!AB$12:AB$44,'ANNEXURE-II'!E$13:E$46,'ANNEXURE-I'!K$12:K$44))</f>
        <v>0</v>
      </c>
      <c r="I13" s="53">
        <f>((F13*H13)+G13)*12</f>
        <v>0</v>
      </c>
      <c r="J13" s="53">
        <f>IF(ISERROR(MATCH(E$13:E$46,'ANNEXURE-I'!AB$12:AB$44,0)),SUMIF('ANNEXURE-I'!F$12:F$44,'ANNEXURE-II'!E$13:E$46,'ANNEXURE-I'!N$12:N$44),SUMIF('ANNEXURE-I'!AB$12:AB$44,'ANNEXURE-II'!E$13:E$46,'ANNEXURE-I'!N$12:N$44))</f>
        <v>0</v>
      </c>
      <c r="K13" s="53">
        <f>((F13*J13)+G13)*12</f>
        <v>0</v>
      </c>
    </row>
    <row r="14" spans="1:11" ht="18.75" customHeight="1">
      <c r="A14" s="53">
        <v>2</v>
      </c>
      <c r="B14" s="53">
        <v>2</v>
      </c>
      <c r="C14" s="70">
        <v>15900</v>
      </c>
      <c r="D14" s="70" t="s">
        <v>17</v>
      </c>
      <c r="E14" s="158">
        <v>50400</v>
      </c>
      <c r="F14" s="53">
        <v>33150</v>
      </c>
      <c r="G14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14" s="53">
        <f>IF(ISERROR(MATCH(E$13:E$46,'ANNEXURE-I'!AB$12:AB$44,0)),SUMIF('ANNEXURE-I'!F$12:F$44,'ANNEXURE-II'!E$13:E$46,'ANNEXURE-I'!K$12:K$44),SUMIF('ANNEXURE-I'!AB$12:AB$44,'ANNEXURE-II'!E$13:E$46,'ANNEXURE-I'!K$12:K$44))</f>
        <v>0</v>
      </c>
      <c r="I14" s="53">
        <f aca="true" t="shared" si="0" ref="I14:I46">((F14*H14)+G14)*12</f>
        <v>0</v>
      </c>
      <c r="J14" s="53">
        <f>IF(ISERROR(MATCH(E$13:E$46,'ANNEXURE-I'!AB$12:AB$44,0)),SUMIF('ANNEXURE-I'!F$12:F$44,'ANNEXURE-II'!E$13:E$46,'ANNEXURE-I'!N$12:N$44),SUMIF('ANNEXURE-I'!AB$12:AB$44,'ANNEXURE-II'!E$13:E$46,'ANNEXURE-I'!N$12:N$44))</f>
        <v>0</v>
      </c>
      <c r="K14" s="53">
        <f aca="true" t="shared" si="1" ref="K14:K46">((F14*J14)+G14)*12</f>
        <v>0</v>
      </c>
    </row>
    <row r="15" spans="1:11" ht="18.75" customHeight="1">
      <c r="A15" s="53">
        <v>3</v>
      </c>
      <c r="B15" s="53">
        <v>3</v>
      </c>
      <c r="C15" s="70">
        <v>16600</v>
      </c>
      <c r="D15" s="70" t="s">
        <v>17</v>
      </c>
      <c r="E15" s="158">
        <v>52400</v>
      </c>
      <c r="F15" s="53">
        <v>34500</v>
      </c>
      <c r="G15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15" s="53">
        <f>IF(ISERROR(MATCH(E$13:E$46,'ANNEXURE-I'!AB$12:AB$44,0)),SUMIF('ANNEXURE-I'!F$12:F$44,'ANNEXURE-II'!E$13:E$46,'ANNEXURE-I'!K$12:K$44),SUMIF('ANNEXURE-I'!AB$12:AB$44,'ANNEXURE-II'!E$13:E$46,'ANNEXURE-I'!K$12:K$44))</f>
        <v>0</v>
      </c>
      <c r="I15" s="53">
        <f t="shared" si="0"/>
        <v>0</v>
      </c>
      <c r="J15" s="53">
        <f>IF(ISERROR(MATCH(E$13:E$46,'ANNEXURE-I'!AB$12:AB$44,0)),SUMIF('ANNEXURE-I'!F$12:F$44,'ANNEXURE-II'!E$13:E$46,'ANNEXURE-I'!N$12:N$44),SUMIF('ANNEXURE-I'!AB$12:AB$44,'ANNEXURE-II'!E$13:E$46,'ANNEXURE-I'!N$12:N$44))</f>
        <v>0</v>
      </c>
      <c r="K15" s="53">
        <f t="shared" si="1"/>
        <v>0</v>
      </c>
    </row>
    <row r="16" spans="1:11" ht="18.75" customHeight="1">
      <c r="A16" s="53">
        <v>4</v>
      </c>
      <c r="B16" s="53">
        <v>4</v>
      </c>
      <c r="C16" s="70">
        <v>18000</v>
      </c>
      <c r="D16" s="70" t="s">
        <v>17</v>
      </c>
      <c r="E16" s="158">
        <v>56900</v>
      </c>
      <c r="F16" s="53">
        <v>37450</v>
      </c>
      <c r="G16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16" s="53">
        <f>IF(ISERROR(MATCH(E$13:E$46,'ANNEXURE-I'!AB$12:AB$44,0)),SUMIF('ANNEXURE-I'!F$12:F$44,'ANNEXURE-II'!E$13:E$46,'ANNEXURE-I'!K$12:K$44),SUMIF('ANNEXURE-I'!AB$12:AB$44,'ANNEXURE-II'!E$13:E$46,'ANNEXURE-I'!K$12:K$44))</f>
        <v>0</v>
      </c>
      <c r="I16" s="53">
        <f t="shared" si="0"/>
        <v>0</v>
      </c>
      <c r="J16" s="53">
        <f>IF(ISERROR(MATCH(E$13:E$46,'ANNEXURE-I'!AB$12:AB$44,0)),SUMIF('ANNEXURE-I'!F$12:F$44,'ANNEXURE-II'!E$13:E$46,'ANNEXURE-I'!N$12:N$44),SUMIF('ANNEXURE-I'!AB$12:AB$44,'ANNEXURE-II'!E$13:E$46,'ANNEXURE-I'!N$12:N$44))</f>
        <v>0</v>
      </c>
      <c r="K16" s="53">
        <f t="shared" si="1"/>
        <v>0</v>
      </c>
    </row>
    <row r="17" spans="1:11" ht="18.75" customHeight="1">
      <c r="A17" s="53">
        <v>5</v>
      </c>
      <c r="B17" s="53">
        <v>5</v>
      </c>
      <c r="C17" s="70">
        <v>18200</v>
      </c>
      <c r="D17" s="70" t="s">
        <v>17</v>
      </c>
      <c r="E17" s="158">
        <v>57900</v>
      </c>
      <c r="F17" s="53">
        <v>38050</v>
      </c>
      <c r="G17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17" s="53">
        <f>IF(ISERROR(MATCH(E$13:E$46,'ANNEXURE-I'!AB$12:AB$44,0)),SUMIF('ANNEXURE-I'!F$12:F$44,'ANNEXURE-II'!E$13:E$46,'ANNEXURE-I'!K$12:K$44),SUMIF('ANNEXURE-I'!AB$12:AB$44,'ANNEXURE-II'!E$13:E$46,'ANNEXURE-I'!K$12:K$44))</f>
        <v>0</v>
      </c>
      <c r="I17" s="53">
        <f t="shared" si="0"/>
        <v>0</v>
      </c>
      <c r="J17" s="53">
        <f>IF(ISERROR(MATCH(E$13:E$46,'ANNEXURE-I'!AB$12:AB$44,0)),SUMIF('ANNEXURE-I'!F$12:F$44,'ANNEXURE-II'!E$13:E$46,'ANNEXURE-I'!N$12:N$44),SUMIF('ANNEXURE-I'!AB$12:AB$44,'ANNEXURE-II'!E$13:E$46,'ANNEXURE-I'!N$12:N$44))</f>
        <v>0</v>
      </c>
      <c r="K17" s="53">
        <f t="shared" si="1"/>
        <v>0</v>
      </c>
    </row>
    <row r="18" spans="1:11" ht="18.75" customHeight="1">
      <c r="A18" s="53">
        <v>6</v>
      </c>
      <c r="B18" s="53">
        <v>6</v>
      </c>
      <c r="C18" s="70">
        <v>18500</v>
      </c>
      <c r="D18" s="70" t="s">
        <v>17</v>
      </c>
      <c r="E18" s="158">
        <v>58600</v>
      </c>
      <c r="F18" s="53">
        <v>38550</v>
      </c>
      <c r="G18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18" s="53">
        <f>IF(ISERROR(MATCH(E$13:E$46,'ANNEXURE-I'!AB$12:AB$44,0)),SUMIF('ANNEXURE-I'!F$12:F$44,'ANNEXURE-II'!E$13:E$46,'ANNEXURE-I'!K$12:K$44),SUMIF('ANNEXURE-I'!AB$12:AB$44,'ANNEXURE-II'!E$13:E$46,'ANNEXURE-I'!K$12:K$44))</f>
        <v>0</v>
      </c>
      <c r="I18" s="53">
        <f t="shared" si="0"/>
        <v>0</v>
      </c>
      <c r="J18" s="53">
        <f>IF(ISERROR(MATCH(E$13:E$46,'ANNEXURE-I'!AB$12:AB$44,0)),SUMIF('ANNEXURE-I'!F$12:F$44,'ANNEXURE-II'!E$13:E$46,'ANNEXURE-I'!N$12:N$44),SUMIF('ANNEXURE-I'!AB$12:AB$44,'ANNEXURE-II'!E$13:E$46,'ANNEXURE-I'!N$12:N$44))</f>
        <v>0</v>
      </c>
      <c r="K18" s="53">
        <f t="shared" si="1"/>
        <v>0</v>
      </c>
    </row>
    <row r="19" spans="1:11" ht="18.75" customHeight="1">
      <c r="A19" s="53">
        <v>7</v>
      </c>
      <c r="B19" s="53">
        <v>7</v>
      </c>
      <c r="C19" s="70">
        <v>19000</v>
      </c>
      <c r="D19" s="70" t="s">
        <v>17</v>
      </c>
      <c r="E19" s="158">
        <v>60300</v>
      </c>
      <c r="F19" s="53">
        <v>39650</v>
      </c>
      <c r="G19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19" s="53">
        <f>IF(ISERROR(MATCH(E$13:E$46,'ANNEXURE-I'!AB$12:AB$44,0)),SUMIF('ANNEXURE-I'!F$12:F$44,'ANNEXURE-II'!E$13:E$46,'ANNEXURE-I'!K$12:K$44),SUMIF('ANNEXURE-I'!AB$12:AB$44,'ANNEXURE-II'!E$13:E$46,'ANNEXURE-I'!K$12:K$44))</f>
        <v>0</v>
      </c>
      <c r="I19" s="53">
        <f t="shared" si="0"/>
        <v>0</v>
      </c>
      <c r="J19" s="53">
        <f>IF(ISERROR(MATCH(E$13:E$46,'ANNEXURE-I'!AB$12:AB$44,0)),SUMIF('ANNEXURE-I'!F$12:F$44,'ANNEXURE-II'!E$13:E$46,'ANNEXURE-I'!N$12:N$44),SUMIF('ANNEXURE-I'!AB$12:AB$44,'ANNEXURE-II'!E$13:E$46,'ANNEXURE-I'!N$12:N$44))</f>
        <v>0</v>
      </c>
      <c r="K19" s="53">
        <f t="shared" si="1"/>
        <v>0</v>
      </c>
    </row>
    <row r="20" spans="1:11" ht="18.75" customHeight="1">
      <c r="A20" s="53">
        <v>8</v>
      </c>
      <c r="B20" s="53">
        <v>8</v>
      </c>
      <c r="C20" s="70">
        <v>19500</v>
      </c>
      <c r="D20" s="70" t="s">
        <v>17</v>
      </c>
      <c r="E20" s="158">
        <v>62000</v>
      </c>
      <c r="F20" s="53">
        <v>40750</v>
      </c>
      <c r="G20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20" s="53">
        <f>IF(ISERROR(MATCH(E$13:E$46,'ANNEXURE-I'!AB$12:AB$44,0)),SUMIF('ANNEXURE-I'!F$12:F$44,'ANNEXURE-II'!E$13:E$46,'ANNEXURE-I'!K$12:K$44),SUMIF('ANNEXURE-I'!AB$12:AB$44,'ANNEXURE-II'!E$13:E$46,'ANNEXURE-I'!K$12:K$44))</f>
        <v>0</v>
      </c>
      <c r="I20" s="53">
        <f t="shared" si="0"/>
        <v>0</v>
      </c>
      <c r="J20" s="53">
        <f>IF(ISERROR(MATCH(E$13:E$46,'ANNEXURE-I'!AB$12:AB$44,0)),SUMIF('ANNEXURE-I'!F$12:F$44,'ANNEXURE-II'!E$13:E$46,'ANNEXURE-I'!N$12:N$44),SUMIF('ANNEXURE-I'!AB$12:AB$44,'ANNEXURE-II'!E$13:E$46,'ANNEXURE-I'!N$12:N$44))</f>
        <v>0</v>
      </c>
      <c r="K20" s="53">
        <f t="shared" si="1"/>
        <v>0</v>
      </c>
    </row>
    <row r="21" spans="1:11" ht="18.75" customHeight="1">
      <c r="A21" s="53">
        <v>9</v>
      </c>
      <c r="B21" s="53">
        <v>9</v>
      </c>
      <c r="C21" s="70">
        <v>20000</v>
      </c>
      <c r="D21" s="70" t="s">
        <v>17</v>
      </c>
      <c r="E21" s="158">
        <v>63600</v>
      </c>
      <c r="F21" s="53">
        <v>41800</v>
      </c>
      <c r="G21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21" s="53">
        <f>IF(ISERROR(MATCH(E$13:E$46,'ANNEXURE-I'!AB$12:AB$44,0)),SUMIF('ANNEXURE-I'!F$12:F$44,'ANNEXURE-II'!E$13:E$46,'ANNEXURE-I'!K$12:K$44),SUMIF('ANNEXURE-I'!AB$12:AB$44,'ANNEXURE-II'!E$13:E$46,'ANNEXURE-I'!K$12:K$44))</f>
        <v>0</v>
      </c>
      <c r="I21" s="53">
        <f t="shared" si="0"/>
        <v>0</v>
      </c>
      <c r="J21" s="53">
        <f>IF(ISERROR(MATCH(E$13:E$46,'ANNEXURE-I'!AB$12:AB$44,0)),SUMIF('ANNEXURE-I'!F$12:F$44,'ANNEXURE-II'!E$13:E$46,'ANNEXURE-I'!N$12:N$44),SUMIF('ANNEXURE-I'!AB$12:AB$44,'ANNEXURE-II'!E$13:E$46,'ANNEXURE-I'!N$12:N$44))</f>
        <v>0</v>
      </c>
      <c r="K21" s="53">
        <f t="shared" si="1"/>
        <v>0</v>
      </c>
    </row>
    <row r="22" spans="1:11" ht="18.75" customHeight="1">
      <c r="A22" s="53">
        <v>10</v>
      </c>
      <c r="B22" s="53">
        <v>10</v>
      </c>
      <c r="C22" s="70">
        <v>20600</v>
      </c>
      <c r="D22" s="70" t="s">
        <v>17</v>
      </c>
      <c r="E22" s="158">
        <v>65500</v>
      </c>
      <c r="F22" s="53">
        <v>43050</v>
      </c>
      <c r="G22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22" s="53">
        <f>IF(ISERROR(MATCH(E$13:E$46,'ANNEXURE-I'!AB$12:AB$44,0)),SUMIF('ANNEXURE-I'!F$12:F$44,'ANNEXURE-II'!E$13:E$46,'ANNEXURE-I'!K$12:K$44),SUMIF('ANNEXURE-I'!AB$12:AB$44,'ANNEXURE-II'!E$13:E$46,'ANNEXURE-I'!K$12:K$44))</f>
        <v>0</v>
      </c>
      <c r="I22" s="53">
        <f t="shared" si="0"/>
        <v>0</v>
      </c>
      <c r="J22" s="53">
        <f>IF(ISERROR(MATCH(E$13:E$46,'ANNEXURE-I'!AB$12:AB$44,0)),SUMIF('ANNEXURE-I'!F$12:F$44,'ANNEXURE-II'!E$13:E$46,'ANNEXURE-I'!N$12:N$44),SUMIF('ANNEXURE-I'!AB$12:AB$44,'ANNEXURE-II'!E$13:E$46,'ANNEXURE-I'!N$12:N$44))</f>
        <v>0</v>
      </c>
      <c r="K22" s="53">
        <f t="shared" si="1"/>
        <v>0</v>
      </c>
    </row>
    <row r="23" spans="1:11" ht="18.75" customHeight="1">
      <c r="A23" s="53">
        <v>11</v>
      </c>
      <c r="B23" s="53">
        <v>10</v>
      </c>
      <c r="C23" s="70">
        <v>20600</v>
      </c>
      <c r="D23" s="70" t="s">
        <v>17</v>
      </c>
      <c r="E23" s="158">
        <v>65500</v>
      </c>
      <c r="F23" s="53">
        <v>43050</v>
      </c>
      <c r="G23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23" s="53">
        <f>IF(ISERROR(MATCH(E$13:E$46,'ANNEXURE-I'!AB$12:AB$44,0)),SUMIF('ANNEXURE-I'!F$12:F$44,'ANNEXURE-II'!E$13:E$46,'ANNEXURE-I'!K$12:K$44),SUMIF('ANNEXURE-I'!AB$12:AB$44,'ANNEXURE-II'!E$13:E$46,'ANNEXURE-I'!K$12:K$44))</f>
        <v>0</v>
      </c>
      <c r="I23" s="53">
        <f t="shared" si="0"/>
        <v>0</v>
      </c>
      <c r="J23" s="53">
        <f>IF(ISERROR(MATCH(E$13:E$46,'ANNEXURE-I'!AB$12:AB$44,0)),SUMIF('ANNEXURE-I'!F$12:F$44,'ANNEXURE-II'!E$13:E$46,'ANNEXURE-I'!N$12:N$44),SUMIF('ANNEXURE-I'!AB$12:AB$44,'ANNEXURE-II'!E$13:E$46,'ANNEXURE-I'!N$12:N$44))</f>
        <v>0</v>
      </c>
      <c r="K23" s="53">
        <f t="shared" si="1"/>
        <v>0</v>
      </c>
    </row>
    <row r="24" spans="1:11" ht="18.75" customHeight="1">
      <c r="A24" s="53">
        <v>12</v>
      </c>
      <c r="B24" s="53">
        <v>11</v>
      </c>
      <c r="C24" s="70">
        <v>35400</v>
      </c>
      <c r="D24" s="70" t="s">
        <v>17</v>
      </c>
      <c r="E24" s="158">
        <v>112400</v>
      </c>
      <c r="F24" s="53">
        <v>73900</v>
      </c>
      <c r="G24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24" s="53">
        <f>IF(ISERROR(MATCH(E$13:E$46,'ANNEXURE-I'!AB$12:AB$44,0)),SUMIF('ANNEXURE-I'!F$12:F$44,'ANNEXURE-II'!E$13:E$46,'ANNEXURE-I'!K$12:K$44),SUMIF('ANNEXURE-I'!AB$12:AB$44,'ANNEXURE-II'!E$13:E$46,'ANNEXURE-I'!K$12:K$44))</f>
        <v>0</v>
      </c>
      <c r="I24" s="53">
        <f t="shared" si="0"/>
        <v>0</v>
      </c>
      <c r="J24" s="53">
        <f>IF(ISERROR(MATCH(E$13:E$46,'ANNEXURE-I'!AB$12:AB$44,0)),SUMIF('ANNEXURE-I'!F$12:F$44,'ANNEXURE-II'!E$13:E$46,'ANNEXURE-I'!N$12:N$44),SUMIF('ANNEXURE-I'!AB$12:AB$44,'ANNEXURE-II'!E$13:E$46,'ANNEXURE-I'!N$12:N$44))</f>
        <v>0</v>
      </c>
      <c r="K24" s="53">
        <f t="shared" si="1"/>
        <v>0</v>
      </c>
    </row>
    <row r="25" spans="1:11" ht="18.75" customHeight="1">
      <c r="A25" s="53">
        <v>13</v>
      </c>
      <c r="B25" s="53">
        <v>12</v>
      </c>
      <c r="C25" s="70">
        <v>35600</v>
      </c>
      <c r="D25" s="70" t="s">
        <v>17</v>
      </c>
      <c r="E25" s="158">
        <v>112800</v>
      </c>
      <c r="F25" s="53">
        <v>74200</v>
      </c>
      <c r="G25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25" s="53">
        <f>IF(ISERROR(MATCH(E$13:E$46,'ANNEXURE-I'!AB$12:AB$44,0)),SUMIF('ANNEXURE-I'!F$12:F$44,'ANNEXURE-II'!E$13:E$46,'ANNEXURE-I'!K$12:K$44),SUMIF('ANNEXURE-I'!AB$12:AB$44,'ANNEXURE-II'!E$13:E$46,'ANNEXURE-I'!K$12:K$44))</f>
        <v>0</v>
      </c>
      <c r="I25" s="53">
        <f t="shared" si="0"/>
        <v>0</v>
      </c>
      <c r="J25" s="53">
        <f>IF(ISERROR(MATCH(E$13:E$46,'ANNEXURE-I'!AB$12:AB$44,0)),SUMIF('ANNEXURE-I'!F$12:F$44,'ANNEXURE-II'!E$13:E$46,'ANNEXURE-I'!N$12:N$44),SUMIF('ANNEXURE-I'!AB$12:AB$44,'ANNEXURE-II'!E$13:E$46,'ANNEXURE-I'!N$12:N$44))</f>
        <v>0</v>
      </c>
      <c r="K25" s="53">
        <f t="shared" si="1"/>
        <v>0</v>
      </c>
    </row>
    <row r="26" spans="1:11" ht="18.75" customHeight="1">
      <c r="A26" s="53">
        <v>14</v>
      </c>
      <c r="B26" s="53">
        <v>13</v>
      </c>
      <c r="C26" s="70">
        <v>35900</v>
      </c>
      <c r="D26" s="70" t="s">
        <v>17</v>
      </c>
      <c r="E26" s="158">
        <v>113500</v>
      </c>
      <c r="F26" s="53">
        <v>74700</v>
      </c>
      <c r="G26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26" s="53">
        <f>IF(ISERROR(MATCH(E$13:E$46,'ANNEXURE-I'!AB$12:AB$44,0)),SUMIF('ANNEXURE-I'!F$12:F$44,'ANNEXURE-II'!E$13:E$46,'ANNEXURE-I'!K$12:K$44),SUMIF('ANNEXURE-I'!AB$12:AB$44,'ANNEXURE-II'!E$13:E$46,'ANNEXURE-I'!K$12:K$44))</f>
        <v>0</v>
      </c>
      <c r="I26" s="53">
        <f t="shared" si="0"/>
        <v>0</v>
      </c>
      <c r="J26" s="53">
        <f>IF(ISERROR(MATCH(E$13:E$46,'ANNEXURE-I'!AB$12:AB$44,0)),SUMIF('ANNEXURE-I'!F$12:F$44,'ANNEXURE-II'!E$13:E$46,'ANNEXURE-I'!N$12:N$44),SUMIF('ANNEXURE-I'!AB$12:AB$44,'ANNEXURE-II'!E$13:E$46,'ANNEXURE-I'!N$12:N$44))</f>
        <v>0</v>
      </c>
      <c r="K26" s="53">
        <f t="shared" si="1"/>
        <v>0</v>
      </c>
    </row>
    <row r="27" spans="1:11" ht="18.75" customHeight="1">
      <c r="A27" s="53">
        <v>15</v>
      </c>
      <c r="B27" s="53">
        <v>14</v>
      </c>
      <c r="C27" s="70">
        <v>36000</v>
      </c>
      <c r="D27" s="70" t="s">
        <v>17</v>
      </c>
      <c r="E27" s="158">
        <v>114000</v>
      </c>
      <c r="F27" s="53">
        <v>75000</v>
      </c>
      <c r="G27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27" s="53">
        <f>IF(ISERROR(MATCH(E$13:E$46,'ANNEXURE-I'!AB$12:AB$44,0)),SUMIF('ANNEXURE-I'!F$12:F$44,'ANNEXURE-II'!E$13:E$46,'ANNEXURE-I'!K$12:K$44),SUMIF('ANNEXURE-I'!AB$12:AB$44,'ANNEXURE-II'!E$13:E$46,'ANNEXURE-I'!K$12:K$44))</f>
        <v>0</v>
      </c>
      <c r="I27" s="53">
        <f t="shared" si="0"/>
        <v>0</v>
      </c>
      <c r="J27" s="53">
        <f>IF(ISERROR(MATCH(E$13:E$46,'ANNEXURE-I'!AB$12:AB$44,0)),SUMIF('ANNEXURE-I'!F$12:F$44,'ANNEXURE-II'!E$13:E$46,'ANNEXURE-I'!N$12:N$44),SUMIF('ANNEXURE-I'!AB$12:AB$44,'ANNEXURE-II'!E$13:E$46,'ANNEXURE-I'!N$12:N$44))</f>
        <v>0</v>
      </c>
      <c r="K27" s="53">
        <f t="shared" si="1"/>
        <v>0</v>
      </c>
    </row>
    <row r="28" spans="1:11" ht="18.75" customHeight="1">
      <c r="A28" s="53">
        <v>16</v>
      </c>
      <c r="B28" s="53">
        <v>15</v>
      </c>
      <c r="C28" s="70">
        <v>36200</v>
      </c>
      <c r="D28" s="70" t="s">
        <v>17</v>
      </c>
      <c r="E28" s="158">
        <v>114800</v>
      </c>
      <c r="F28" s="53">
        <v>75500</v>
      </c>
      <c r="G28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28" s="53">
        <f>IF(ISERROR(MATCH(E$13:E$46,'ANNEXURE-I'!AB$12:AB$44,0)),SUMIF('ANNEXURE-I'!F$12:F$44,'ANNEXURE-II'!E$13:E$46,'ANNEXURE-I'!K$12:K$44),SUMIF('ANNEXURE-I'!AB$12:AB$44,'ANNEXURE-II'!E$13:E$46,'ANNEXURE-I'!K$12:K$44))</f>
        <v>0</v>
      </c>
      <c r="I28" s="53">
        <f t="shared" si="0"/>
        <v>0</v>
      </c>
      <c r="J28" s="53">
        <f>IF(ISERROR(MATCH(E$13:E$46,'ANNEXURE-I'!AB$12:AB$44,0)),SUMIF('ANNEXURE-I'!F$12:F$44,'ANNEXURE-II'!E$13:E$46,'ANNEXURE-I'!N$12:N$44),SUMIF('ANNEXURE-I'!AB$12:AB$44,'ANNEXURE-II'!E$13:E$46,'ANNEXURE-I'!N$12:N$44))</f>
        <v>0</v>
      </c>
      <c r="K28" s="53">
        <f t="shared" si="1"/>
        <v>0</v>
      </c>
    </row>
    <row r="29" spans="1:11" ht="18.75" customHeight="1">
      <c r="A29" s="53">
        <v>17</v>
      </c>
      <c r="B29" s="53">
        <v>16</v>
      </c>
      <c r="C29" s="70">
        <v>36400</v>
      </c>
      <c r="D29" s="70" t="s">
        <v>17</v>
      </c>
      <c r="E29" s="158">
        <v>115700</v>
      </c>
      <c r="F29" s="53">
        <v>76050</v>
      </c>
      <c r="G29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29" s="53">
        <f>IF(ISERROR(MATCH(E$13:E$46,'ANNEXURE-I'!AB$12:AB$44,0)),SUMIF('ANNEXURE-I'!F$12:F$44,'ANNEXURE-II'!E$13:E$46,'ANNEXURE-I'!K$12:K$44),SUMIF('ANNEXURE-I'!AB$12:AB$44,'ANNEXURE-II'!E$13:E$46,'ANNEXURE-I'!K$12:K$44))</f>
        <v>0</v>
      </c>
      <c r="I29" s="53">
        <f t="shared" si="0"/>
        <v>0</v>
      </c>
      <c r="J29" s="53">
        <f>IF(ISERROR(MATCH(E$13:E$46,'ANNEXURE-I'!AB$12:AB$44,0)),SUMIF('ANNEXURE-I'!F$12:F$44,'ANNEXURE-II'!E$13:E$46,'ANNEXURE-I'!N$12:N$44),SUMIF('ANNEXURE-I'!AB$12:AB$44,'ANNEXURE-II'!E$13:E$46,'ANNEXURE-I'!N$12:N$44))</f>
        <v>0</v>
      </c>
      <c r="K29" s="53">
        <f t="shared" si="1"/>
        <v>0</v>
      </c>
    </row>
    <row r="30" spans="1:11" ht="18.75" customHeight="1">
      <c r="A30" s="53">
        <v>18</v>
      </c>
      <c r="B30" s="53">
        <v>17</v>
      </c>
      <c r="C30" s="70">
        <v>36700</v>
      </c>
      <c r="D30" s="70" t="s">
        <v>17</v>
      </c>
      <c r="E30" s="158">
        <v>116200</v>
      </c>
      <c r="F30" s="53">
        <v>76450</v>
      </c>
      <c r="G30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30" s="53">
        <f>IF(ISERROR(MATCH(E$13:E$46,'ANNEXURE-I'!AB$12:AB$44,0)),SUMIF('ANNEXURE-I'!F$12:F$44,'ANNEXURE-II'!E$13:E$46,'ANNEXURE-I'!K$12:K$44),SUMIF('ANNEXURE-I'!AB$12:AB$44,'ANNEXURE-II'!E$13:E$46,'ANNEXURE-I'!K$12:K$44))</f>
        <v>0</v>
      </c>
      <c r="I30" s="53">
        <f t="shared" si="0"/>
        <v>0</v>
      </c>
      <c r="J30" s="53">
        <f>IF(ISERROR(MATCH(E$13:E$46,'ANNEXURE-I'!AB$12:AB$44,0)),SUMIF('ANNEXURE-I'!F$12:F$44,'ANNEXURE-II'!E$13:E$46,'ANNEXURE-I'!N$12:N$44),SUMIF('ANNEXURE-I'!AB$12:AB$44,'ANNEXURE-II'!E$13:E$46,'ANNEXURE-I'!N$12:N$44))</f>
        <v>0</v>
      </c>
      <c r="K30" s="53">
        <f t="shared" si="1"/>
        <v>0</v>
      </c>
    </row>
    <row r="31" spans="1:11" ht="18.75" customHeight="1">
      <c r="A31" s="53">
        <v>19</v>
      </c>
      <c r="B31" s="53">
        <v>18</v>
      </c>
      <c r="C31" s="70">
        <v>36900</v>
      </c>
      <c r="D31" s="70" t="s">
        <v>17</v>
      </c>
      <c r="E31" s="158">
        <v>116600</v>
      </c>
      <c r="F31" s="53">
        <v>76750</v>
      </c>
      <c r="G31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31" s="53">
        <f>IF(ISERROR(MATCH(E$13:E$46,'ANNEXURE-I'!AB$12:AB$44,0)),SUMIF('ANNEXURE-I'!F$12:F$44,'ANNEXURE-II'!E$13:E$46,'ANNEXURE-I'!K$12:K$44),SUMIF('ANNEXURE-I'!AB$12:AB$44,'ANNEXURE-II'!E$13:E$46,'ANNEXURE-I'!K$12:K$44))</f>
        <v>0</v>
      </c>
      <c r="I31" s="53">
        <f t="shared" si="0"/>
        <v>0</v>
      </c>
      <c r="J31" s="53">
        <f>IF(ISERROR(MATCH(E$13:E$46,'ANNEXURE-I'!AB$12:AB$44,0)),SUMIF('ANNEXURE-I'!F$12:F$44,'ANNEXURE-II'!E$13:E$46,'ANNEXURE-I'!N$12:N$44),SUMIF('ANNEXURE-I'!AB$12:AB$44,'ANNEXURE-II'!E$13:E$46,'ANNEXURE-I'!N$12:N$44))</f>
        <v>0</v>
      </c>
      <c r="K31" s="53">
        <f t="shared" si="1"/>
        <v>0</v>
      </c>
    </row>
    <row r="32" spans="1:11" ht="18.75" customHeight="1">
      <c r="A32" s="53">
        <v>20</v>
      </c>
      <c r="B32" s="53">
        <v>18</v>
      </c>
      <c r="C32" s="70">
        <v>36900</v>
      </c>
      <c r="D32" s="70" t="s">
        <v>17</v>
      </c>
      <c r="E32" s="158">
        <v>116600</v>
      </c>
      <c r="F32" s="53">
        <v>76750</v>
      </c>
      <c r="G32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32" s="53">
        <f>IF(ISERROR(MATCH(E$13:E$46,'ANNEXURE-I'!AB$12:AB$44,0)),SUMIF('ANNEXURE-I'!F$12:F$44,'ANNEXURE-II'!E$13:E$46,'ANNEXURE-I'!K$12:K$44),SUMIF('ANNEXURE-I'!AB$12:AB$44,'ANNEXURE-II'!E$13:E$46,'ANNEXURE-I'!K$12:K$44))</f>
        <v>0</v>
      </c>
      <c r="I32" s="53">
        <f t="shared" si="0"/>
        <v>0</v>
      </c>
      <c r="J32" s="53">
        <f>IF(ISERROR(MATCH(E$13:E$46,'ANNEXURE-I'!AB$12:AB$44,0)),SUMIF('ANNEXURE-I'!F$12:F$44,'ANNEXURE-II'!E$13:E$46,'ANNEXURE-I'!N$12:N$44),SUMIF('ANNEXURE-I'!AB$12:AB$44,'ANNEXURE-II'!E$13:E$46,'ANNEXURE-I'!N$12:N$44))</f>
        <v>0</v>
      </c>
      <c r="K32" s="53">
        <f t="shared" si="1"/>
        <v>0</v>
      </c>
    </row>
    <row r="33" spans="1:11" ht="18.75" customHeight="1">
      <c r="A33" s="53">
        <v>21</v>
      </c>
      <c r="B33" s="53">
        <v>19</v>
      </c>
      <c r="C33" s="70">
        <v>37200</v>
      </c>
      <c r="D33" s="70" t="s">
        <v>17</v>
      </c>
      <c r="E33" s="158">
        <v>117600</v>
      </c>
      <c r="F33" s="53">
        <v>77400</v>
      </c>
      <c r="G33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33" s="53">
        <f>IF(ISERROR(MATCH(E$13:E$46,'ANNEXURE-I'!AB$12:AB$44,0)),SUMIF('ANNEXURE-I'!F$12:F$44,'ANNEXURE-II'!E$13:E$46,'ANNEXURE-I'!K$12:K$44),SUMIF('ANNEXURE-I'!AB$12:AB$44,'ANNEXURE-II'!E$13:E$46,'ANNEXURE-I'!K$12:K$44))</f>
        <v>0</v>
      </c>
      <c r="I33" s="53">
        <f t="shared" si="0"/>
        <v>0</v>
      </c>
      <c r="J33" s="53">
        <f>IF(ISERROR(MATCH(E$13:E$46,'ANNEXURE-I'!AB$12:AB$44,0)),SUMIF('ANNEXURE-I'!F$12:F$44,'ANNEXURE-II'!E$13:E$46,'ANNEXURE-I'!N$12:N$44),SUMIF('ANNEXURE-I'!AB$12:AB$44,'ANNEXURE-II'!E$13:E$46,'ANNEXURE-I'!N$12:N$44))</f>
        <v>0</v>
      </c>
      <c r="K33" s="53">
        <f t="shared" si="1"/>
        <v>0</v>
      </c>
    </row>
    <row r="34" spans="1:11" ht="18.75" customHeight="1">
      <c r="A34" s="53">
        <v>22</v>
      </c>
      <c r="B34" s="53">
        <v>20</v>
      </c>
      <c r="C34" s="70">
        <v>37700</v>
      </c>
      <c r="D34" s="70" t="s">
        <v>17</v>
      </c>
      <c r="E34" s="158">
        <v>119500</v>
      </c>
      <c r="F34" s="53">
        <v>78600</v>
      </c>
      <c r="G34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34" s="53">
        <f>IF(ISERROR(MATCH(E$13:E$46,'ANNEXURE-I'!AB$12:AB$44,0)),SUMIF('ANNEXURE-I'!F$12:F$44,'ANNEXURE-II'!E$13:E$46,'ANNEXURE-I'!K$12:K$44),SUMIF('ANNEXURE-I'!AB$12:AB$44,'ANNEXURE-II'!E$13:E$46,'ANNEXURE-I'!K$12:K$44))</f>
        <v>0</v>
      </c>
      <c r="I34" s="53">
        <f t="shared" si="0"/>
        <v>0</v>
      </c>
      <c r="J34" s="53">
        <f>IF(ISERROR(MATCH(E$13:E$46,'ANNEXURE-I'!AB$12:AB$44,0)),SUMIF('ANNEXURE-I'!F$12:F$44,'ANNEXURE-II'!E$13:E$46,'ANNEXURE-I'!N$12:N$44),SUMIF('ANNEXURE-I'!AB$12:AB$44,'ANNEXURE-II'!E$13:E$46,'ANNEXURE-I'!N$12:N$44))</f>
        <v>0</v>
      </c>
      <c r="K34" s="53">
        <f t="shared" si="1"/>
        <v>0</v>
      </c>
    </row>
    <row r="35" spans="1:11" ht="18.75" customHeight="1">
      <c r="A35" s="53">
        <v>23</v>
      </c>
      <c r="B35" s="53">
        <v>21</v>
      </c>
      <c r="C35" s="70">
        <v>55500</v>
      </c>
      <c r="D35" s="70" t="s">
        <v>17</v>
      </c>
      <c r="E35" s="158">
        <v>175700</v>
      </c>
      <c r="F35" s="53">
        <v>115600</v>
      </c>
      <c r="G35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35" s="53">
        <f>IF(ISERROR(MATCH(E$13:E$46,'ANNEXURE-I'!AB$12:AB$44,0)),SUMIF('ANNEXURE-I'!F$12:F$44,'ANNEXURE-II'!E$13:E$46,'ANNEXURE-I'!K$12:K$44),SUMIF('ANNEXURE-I'!AB$12:AB$44,'ANNEXURE-II'!E$13:E$46,'ANNEXURE-I'!K$12:K$44))</f>
        <v>0</v>
      </c>
      <c r="I35" s="53">
        <f t="shared" si="0"/>
        <v>0</v>
      </c>
      <c r="J35" s="53">
        <f>IF(ISERROR(MATCH(E$13:E$46,'ANNEXURE-I'!AB$12:AB$44,0)),SUMIF('ANNEXURE-I'!F$12:F$44,'ANNEXURE-II'!E$13:E$46,'ANNEXURE-I'!N$12:N$44),SUMIF('ANNEXURE-I'!AB$12:AB$44,'ANNEXURE-II'!E$13:E$46,'ANNEXURE-I'!N$12:N$44))</f>
        <v>0</v>
      </c>
      <c r="K35" s="53">
        <f t="shared" si="1"/>
        <v>0</v>
      </c>
    </row>
    <row r="36" spans="1:11" ht="18.75" customHeight="1">
      <c r="A36" s="53">
        <v>24</v>
      </c>
      <c r="B36" s="53">
        <v>22</v>
      </c>
      <c r="C36" s="70">
        <v>56100</v>
      </c>
      <c r="D36" s="70" t="s">
        <v>17</v>
      </c>
      <c r="E36" s="158">
        <v>177500</v>
      </c>
      <c r="F36" s="53">
        <v>116800</v>
      </c>
      <c r="G36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36" s="53">
        <f>IF(ISERROR(MATCH(E$13:E$46,'ANNEXURE-I'!AB$12:AB$44,0)),SUMIF('ANNEXURE-I'!F$12:F$44,'ANNEXURE-II'!E$13:E$46,'ANNEXURE-I'!K$12:K$44),SUMIF('ANNEXURE-I'!AB$12:AB$44,'ANNEXURE-II'!E$13:E$46,'ANNEXURE-I'!K$12:K$44))</f>
        <v>0</v>
      </c>
      <c r="I36" s="53">
        <f t="shared" si="0"/>
        <v>0</v>
      </c>
      <c r="J36" s="53">
        <f>IF(ISERROR(MATCH(E$13:E$46,'ANNEXURE-I'!AB$12:AB$44,0)),SUMIF('ANNEXURE-I'!F$12:F$44,'ANNEXURE-II'!E$13:E$46,'ANNEXURE-I'!N$12:N$44),SUMIF('ANNEXURE-I'!AB$12:AB$44,'ANNEXURE-II'!E$13:E$46,'ANNEXURE-I'!N$12:N$44))</f>
        <v>0</v>
      </c>
      <c r="K36" s="53">
        <f t="shared" si="1"/>
        <v>0</v>
      </c>
    </row>
    <row r="37" spans="1:11" ht="18.75" customHeight="1">
      <c r="A37" s="53">
        <v>25</v>
      </c>
      <c r="B37" s="53">
        <v>23</v>
      </c>
      <c r="C37" s="70">
        <v>56900</v>
      </c>
      <c r="D37" s="70" t="s">
        <v>17</v>
      </c>
      <c r="E37" s="158">
        <v>180500</v>
      </c>
      <c r="F37" s="53">
        <v>118700</v>
      </c>
      <c r="G37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37" s="53">
        <f>IF(ISERROR(MATCH(E$13:E$46,'ANNEXURE-I'!AB$12:AB$44,0)),SUMIF('ANNEXURE-I'!F$12:F$44,'ANNEXURE-II'!E$13:E$46,'ANNEXURE-I'!K$12:K$44),SUMIF('ANNEXURE-I'!AB$12:AB$44,'ANNEXURE-II'!E$13:E$46,'ANNEXURE-I'!K$12:K$44))</f>
        <v>0</v>
      </c>
      <c r="I37" s="53">
        <f t="shared" si="0"/>
        <v>0</v>
      </c>
      <c r="J37" s="53">
        <f>IF(ISERROR(MATCH(E$13:E$46,'ANNEXURE-I'!AB$12:AB$44,0)),SUMIF('ANNEXURE-I'!F$12:F$44,'ANNEXURE-II'!E$13:E$46,'ANNEXURE-I'!N$12:N$44),SUMIF('ANNEXURE-I'!AB$12:AB$44,'ANNEXURE-II'!E$13:E$46,'ANNEXURE-I'!N$12:N$44))</f>
        <v>0</v>
      </c>
      <c r="K37" s="53">
        <f t="shared" si="1"/>
        <v>0</v>
      </c>
    </row>
    <row r="38" spans="1:11" ht="18.75" customHeight="1">
      <c r="A38" s="53">
        <v>26</v>
      </c>
      <c r="B38" s="53">
        <v>24</v>
      </c>
      <c r="C38" s="70">
        <v>57700</v>
      </c>
      <c r="D38" s="70" t="s">
        <v>17</v>
      </c>
      <c r="E38" s="158">
        <v>182400</v>
      </c>
      <c r="F38" s="53">
        <v>120050</v>
      </c>
      <c r="G38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38" s="53">
        <f>IF(ISERROR(MATCH(E$13:E$46,'ANNEXURE-I'!AB$12:AB$44,0)),SUMIF('ANNEXURE-I'!F$12:F$44,'ANNEXURE-II'!E$13:E$46,'ANNEXURE-I'!K$12:K$44),SUMIF('ANNEXURE-I'!AB$12:AB$44,'ANNEXURE-II'!E$13:E$46,'ANNEXURE-I'!K$12:K$44))</f>
        <v>0</v>
      </c>
      <c r="I38" s="53">
        <f t="shared" si="0"/>
        <v>0</v>
      </c>
      <c r="J38" s="53">
        <f>IF(ISERROR(MATCH(E$13:E$46,'ANNEXURE-I'!AB$12:AB$44,0)),SUMIF('ANNEXURE-I'!F$12:F$44,'ANNEXURE-II'!E$13:E$46,'ANNEXURE-I'!N$12:N$44),SUMIF('ANNEXURE-I'!AB$12:AB$44,'ANNEXURE-II'!E$13:E$46,'ANNEXURE-I'!N$12:N$44))</f>
        <v>0</v>
      </c>
      <c r="K38" s="53">
        <f t="shared" si="1"/>
        <v>0</v>
      </c>
    </row>
    <row r="39" spans="1:11" ht="18.75" customHeight="1">
      <c r="A39" s="53">
        <v>27</v>
      </c>
      <c r="B39" s="53">
        <v>25</v>
      </c>
      <c r="C39" s="70">
        <v>59300</v>
      </c>
      <c r="D39" s="70" t="s">
        <v>17</v>
      </c>
      <c r="E39" s="158">
        <v>187700</v>
      </c>
      <c r="F39" s="53">
        <v>123500</v>
      </c>
      <c r="G39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39" s="53">
        <f>IF(ISERROR(MATCH(E$13:E$46,'ANNEXURE-I'!AB$12:AB$44,0)),SUMIF('ANNEXURE-I'!F$12:F$44,'ANNEXURE-II'!E$13:E$46,'ANNEXURE-I'!K$12:K$44),SUMIF('ANNEXURE-I'!AB$12:AB$44,'ANNEXURE-II'!E$13:E$46,'ANNEXURE-I'!K$12:K$44))</f>
        <v>0</v>
      </c>
      <c r="I39" s="53">
        <f t="shared" si="0"/>
        <v>0</v>
      </c>
      <c r="J39" s="53">
        <f>IF(ISERROR(MATCH(E$13:E$46,'ANNEXURE-I'!AB$12:AB$44,0)),SUMIF('ANNEXURE-I'!F$12:F$44,'ANNEXURE-II'!E$13:E$46,'ANNEXURE-I'!N$12:N$44),SUMIF('ANNEXURE-I'!AB$12:AB$44,'ANNEXURE-II'!E$13:E$46,'ANNEXURE-I'!N$12:N$44))</f>
        <v>0</v>
      </c>
      <c r="K39" s="53">
        <f t="shared" si="1"/>
        <v>0</v>
      </c>
    </row>
    <row r="40" spans="1:11" ht="18.75" customHeight="1">
      <c r="A40" s="53">
        <v>28</v>
      </c>
      <c r="B40" s="53">
        <v>26</v>
      </c>
      <c r="C40" s="70">
        <v>61900</v>
      </c>
      <c r="D40" s="70" t="s">
        <v>17</v>
      </c>
      <c r="E40" s="158">
        <v>196700</v>
      </c>
      <c r="F40" s="53">
        <v>129300</v>
      </c>
      <c r="G40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40" s="53">
        <f>IF(ISERROR(MATCH(E$13:E$46,'ANNEXURE-I'!AB$12:AB$44,0)),SUMIF('ANNEXURE-I'!F$12:F$44,'ANNEXURE-II'!E$13:E$46,'ANNEXURE-I'!K$12:K$44),SUMIF('ANNEXURE-I'!AB$12:AB$44,'ANNEXURE-II'!E$13:E$46,'ANNEXURE-I'!K$12:K$44))</f>
        <v>0</v>
      </c>
      <c r="I40" s="53">
        <f t="shared" si="0"/>
        <v>0</v>
      </c>
      <c r="J40" s="53">
        <f>IF(ISERROR(MATCH(E$13:E$46,'ANNEXURE-I'!AB$12:AB$44,0)),SUMIF('ANNEXURE-I'!F$12:F$44,'ANNEXURE-II'!E$13:E$46,'ANNEXURE-I'!N$12:N$44),SUMIF('ANNEXURE-I'!AB$12:AB$44,'ANNEXURE-II'!E$13:E$46,'ANNEXURE-I'!N$12:N$44))</f>
        <v>0</v>
      </c>
      <c r="K40" s="53">
        <f t="shared" si="1"/>
        <v>0</v>
      </c>
    </row>
    <row r="41" spans="1:11" ht="18.75" customHeight="1">
      <c r="A41" s="53">
        <v>29</v>
      </c>
      <c r="B41" s="53">
        <v>27</v>
      </c>
      <c r="C41" s="70">
        <v>62200</v>
      </c>
      <c r="D41" s="70" t="s">
        <v>17</v>
      </c>
      <c r="E41" s="158">
        <v>197200</v>
      </c>
      <c r="F41" s="53">
        <v>129700</v>
      </c>
      <c r="G41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41" s="53">
        <f>IF(ISERROR(MATCH(E$13:E$46,'ANNEXURE-I'!AB$12:AB$44,0)),SUMIF('ANNEXURE-I'!F$12:F$44,'ANNEXURE-II'!E$13:E$46,'ANNEXURE-I'!K$12:K$44),SUMIF('ANNEXURE-I'!AB$12:AB$44,'ANNEXURE-II'!E$13:E$46,'ANNEXURE-I'!K$12:K$44))</f>
        <v>0</v>
      </c>
      <c r="I41" s="53">
        <f t="shared" si="0"/>
        <v>0</v>
      </c>
      <c r="J41" s="53">
        <f>IF(ISERROR(MATCH(E$13:E$46,'ANNEXURE-I'!AB$12:AB$44,0)),SUMIF('ANNEXURE-I'!F$12:F$44,'ANNEXURE-II'!E$13:E$46,'ANNEXURE-I'!N$12:N$44),SUMIF('ANNEXURE-I'!AB$12:AB$44,'ANNEXURE-II'!E$13:E$46,'ANNEXURE-I'!N$12:N$44))</f>
        <v>0</v>
      </c>
      <c r="K41" s="53">
        <f t="shared" si="1"/>
        <v>0</v>
      </c>
    </row>
    <row r="42" spans="1:11" ht="18.75" customHeight="1">
      <c r="A42" s="53">
        <v>30</v>
      </c>
      <c r="B42" s="53">
        <v>28</v>
      </c>
      <c r="C42" s="70">
        <v>123100</v>
      </c>
      <c r="D42" s="70" t="s">
        <v>17</v>
      </c>
      <c r="E42" s="158">
        <v>215900</v>
      </c>
      <c r="F42" s="53">
        <v>169500</v>
      </c>
      <c r="G42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42" s="53">
        <f>IF(ISERROR(MATCH(E$13:E$46,'ANNEXURE-I'!AB$12:AB$44,0)),SUMIF('ANNEXURE-I'!F$12:F$44,'ANNEXURE-II'!E$13:E$46,'ANNEXURE-I'!K$12:K$44),SUMIF('ANNEXURE-I'!AB$12:AB$44,'ANNEXURE-II'!E$13:E$46,'ANNEXURE-I'!K$12:K$44))</f>
        <v>0</v>
      </c>
      <c r="I42" s="53">
        <f t="shared" si="0"/>
        <v>0</v>
      </c>
      <c r="J42" s="53">
        <f>IF(ISERROR(MATCH(E$13:E$46,'ANNEXURE-I'!AB$12:AB$44,0)),SUMIF('ANNEXURE-I'!F$12:F$44,'ANNEXURE-II'!E$13:E$46,'ANNEXURE-I'!N$12:N$44),SUMIF('ANNEXURE-I'!AB$12:AB$44,'ANNEXURE-II'!E$13:E$46,'ANNEXURE-I'!N$12:N$44))</f>
        <v>0</v>
      </c>
      <c r="K42" s="53">
        <f t="shared" si="1"/>
        <v>0</v>
      </c>
    </row>
    <row r="43" spans="1:11" ht="18.75" customHeight="1">
      <c r="A43" s="53">
        <v>31</v>
      </c>
      <c r="B43" s="53">
        <v>29</v>
      </c>
      <c r="C43" s="70">
        <v>123400</v>
      </c>
      <c r="D43" s="70" t="s">
        <v>17</v>
      </c>
      <c r="E43" s="158">
        <v>216300</v>
      </c>
      <c r="F43" s="53">
        <v>169850</v>
      </c>
      <c r="G43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43" s="53">
        <f>IF(ISERROR(MATCH(E$13:E$46,'ANNEXURE-I'!AB$12:AB$44,0)),SUMIF('ANNEXURE-I'!F$12:F$44,'ANNEXURE-II'!E$13:E$46,'ANNEXURE-I'!K$12:K$44),SUMIF('ANNEXURE-I'!AB$12:AB$44,'ANNEXURE-II'!E$13:E$46,'ANNEXURE-I'!K$12:K$44))</f>
        <v>0</v>
      </c>
      <c r="I43" s="53">
        <f t="shared" si="0"/>
        <v>0</v>
      </c>
      <c r="J43" s="53">
        <f>IF(ISERROR(MATCH(E$13:E$46,'ANNEXURE-I'!AB$12:AB$44,0)),SUMIF('ANNEXURE-I'!F$12:F$44,'ANNEXURE-II'!E$13:E$46,'ANNEXURE-I'!N$12:N$44),SUMIF('ANNEXURE-I'!AB$12:AB$44,'ANNEXURE-II'!E$13:E$46,'ANNEXURE-I'!N$12:N$44))</f>
        <v>0</v>
      </c>
      <c r="K43" s="53">
        <f t="shared" si="1"/>
        <v>0</v>
      </c>
    </row>
    <row r="44" spans="1:11" ht="18.75" customHeight="1">
      <c r="A44" s="53">
        <v>32</v>
      </c>
      <c r="B44" s="53">
        <v>30</v>
      </c>
      <c r="C44" s="70">
        <v>123600</v>
      </c>
      <c r="D44" s="70" t="s">
        <v>17</v>
      </c>
      <c r="E44" s="158">
        <v>216600</v>
      </c>
      <c r="F44" s="53">
        <v>170100</v>
      </c>
      <c r="G44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44" s="53">
        <f>IF(ISERROR(MATCH(E$13:E$46,'ANNEXURE-I'!AB$12:AB$44,0)),SUMIF('ANNEXURE-I'!F$12:F$44,'ANNEXURE-II'!E$13:E$46,'ANNEXURE-I'!K$12:K$44),SUMIF('ANNEXURE-I'!AB$12:AB$44,'ANNEXURE-II'!E$13:E$46,'ANNEXURE-I'!K$12:K$44))</f>
        <v>0</v>
      </c>
      <c r="I44" s="53">
        <f t="shared" si="0"/>
        <v>0</v>
      </c>
      <c r="J44" s="53">
        <f>IF(ISERROR(MATCH(E$13:E$46,'ANNEXURE-I'!AB$12:AB$44,0)),SUMIF('ANNEXURE-I'!F$12:F$44,'ANNEXURE-II'!E$13:E$46,'ANNEXURE-I'!N$12:N$44),SUMIF('ANNEXURE-I'!AB$12:AB$44,'ANNEXURE-II'!E$13:E$46,'ANNEXURE-I'!N$12:N$44))</f>
        <v>0</v>
      </c>
      <c r="K44" s="53">
        <f t="shared" si="1"/>
        <v>0</v>
      </c>
    </row>
    <row r="45" spans="1:11" ht="18.75" customHeight="1">
      <c r="A45" s="53">
        <v>33</v>
      </c>
      <c r="B45" s="53">
        <v>31</v>
      </c>
      <c r="C45" s="70">
        <v>125200</v>
      </c>
      <c r="D45" s="70" t="s">
        <v>17</v>
      </c>
      <c r="E45" s="158">
        <v>219800</v>
      </c>
      <c r="F45" s="53">
        <v>172500</v>
      </c>
      <c r="G45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45" s="53">
        <f>IF(ISERROR(MATCH(E$13:E$46,'ANNEXURE-I'!AB$12:AB$44,0)),SUMIF('ANNEXURE-I'!F$12:F$44,'ANNEXURE-II'!E$13:E$46,'ANNEXURE-I'!K$12:K$44),SUMIF('ANNEXURE-I'!AB$12:AB$44,'ANNEXURE-II'!E$13:E$46,'ANNEXURE-I'!K$12:K$44))</f>
        <v>0</v>
      </c>
      <c r="I45" s="53">
        <f t="shared" si="0"/>
        <v>0</v>
      </c>
      <c r="J45" s="53">
        <f>IF(ISERROR(MATCH(E$13:E$46,'ANNEXURE-I'!AB$12:AB$44,0)),SUMIF('ANNEXURE-I'!F$12:F$44,'ANNEXURE-II'!E$13:E$46,'ANNEXURE-I'!N$12:N$44),SUMIF('ANNEXURE-I'!AB$12:AB$44,'ANNEXURE-II'!E$13:E$46,'ANNEXURE-I'!N$12:N$44))</f>
        <v>0</v>
      </c>
      <c r="K45" s="53">
        <f t="shared" si="1"/>
        <v>0</v>
      </c>
    </row>
    <row r="46" spans="1:11" ht="18.75" customHeight="1">
      <c r="A46" s="53">
        <v>34</v>
      </c>
      <c r="B46" s="53">
        <v>32</v>
      </c>
      <c r="C46" s="70">
        <v>128900</v>
      </c>
      <c r="D46" s="70" t="s">
        <v>17</v>
      </c>
      <c r="E46" s="158">
        <v>225000</v>
      </c>
      <c r="F46" s="53">
        <v>176950</v>
      </c>
      <c r="G46" s="53">
        <f>IF(ISERROR(MATCH(E$13:E$46,'ANNEXURE-I'!AB$12:AB$44,0)),SUMIF('ANNEXURE-I'!F$12:F$44,'ANNEXURE-II'!E$13:E$46,'ANNEXURE-I'!G$12:G$44)+SUMIF('ANNEXURE-I'!F$12:F$44,'ANNEXURE-II'!E$13:E$46,'ANNEXURE-I'!H$12:HC$44),SUMIF('ANNEXURE-I'!AB$12:AB$44,'ANNEXURE-II'!E$13:E$46,'ANNEXURE-I'!G$12:G$44)+SUMIF('ANNEXURE-I'!AB$12:AB$44,'ANNEXURE-II'!E$13:E$46,'ANNEXURE-I'!H$12:H$44))</f>
        <v>0</v>
      </c>
      <c r="H46" s="53">
        <f>IF(ISERROR(MATCH(E$13:E$46,'ANNEXURE-I'!AB$12:AB$44,0)),SUMIF('ANNEXURE-I'!F$12:F$44,'ANNEXURE-II'!E$13:E$46,'ANNEXURE-I'!K$12:K$44),SUMIF('ANNEXURE-I'!AB$12:AB$44,'ANNEXURE-II'!E$13:E$46,'ANNEXURE-I'!K$12:K$44))</f>
        <v>0</v>
      </c>
      <c r="I46" s="53">
        <f t="shared" si="0"/>
        <v>0</v>
      </c>
      <c r="J46" s="53">
        <f>IF(ISERROR(MATCH(E$13:E$46,'ANNEXURE-I'!AB$12:AB$44,0)),SUMIF('ANNEXURE-I'!F$12:F$44,'ANNEXURE-II'!E$13:E$46,'ANNEXURE-I'!N$12:N$44),SUMIF('ANNEXURE-I'!AB$12:AB$44,'ANNEXURE-II'!E$13:E$46,'ANNEXURE-I'!N$12:N$44))</f>
        <v>0</v>
      </c>
      <c r="K46" s="53">
        <f t="shared" si="1"/>
        <v>0</v>
      </c>
    </row>
    <row r="47" spans="1:11" ht="18.75" customHeight="1">
      <c r="A47" s="51"/>
      <c r="B47" s="235" t="s">
        <v>9</v>
      </c>
      <c r="C47" s="235"/>
      <c r="D47" s="235"/>
      <c r="E47" s="235"/>
      <c r="F47" s="235"/>
      <c r="G47" s="51">
        <f>SUM(G13:G46)</f>
        <v>0</v>
      </c>
      <c r="H47" s="51">
        <f>SUM(H13:H46)</f>
        <v>0</v>
      </c>
      <c r="I47" s="51">
        <f>SUM(I13:I46)</f>
        <v>0</v>
      </c>
      <c r="J47" s="51">
        <f>SUM(J13:J46)</f>
        <v>0</v>
      </c>
      <c r="K47" s="51">
        <f>SUM(K13:K46)</f>
        <v>0</v>
      </c>
    </row>
  </sheetData>
  <sheetProtection password="8D0A" sheet="1" objects="1" scenarios="1" selectLockedCells="1"/>
  <mergeCells count="21">
    <mergeCell ref="A1:G1"/>
    <mergeCell ref="A8:F8"/>
    <mergeCell ref="G8:K8"/>
    <mergeCell ref="A9:F9"/>
    <mergeCell ref="G9:K9"/>
    <mergeCell ref="A2:K2"/>
    <mergeCell ref="A3:K3"/>
    <mergeCell ref="A6:D6"/>
    <mergeCell ref="A7:D7"/>
    <mergeCell ref="A4:K4"/>
    <mergeCell ref="G6:K7"/>
    <mergeCell ref="A5:K5"/>
    <mergeCell ref="E6:F6"/>
    <mergeCell ref="E7:F7"/>
    <mergeCell ref="C12:D12"/>
    <mergeCell ref="B47:F47"/>
    <mergeCell ref="H10:I10"/>
    <mergeCell ref="J10:K10"/>
    <mergeCell ref="B10:E10"/>
    <mergeCell ref="F10:F11"/>
    <mergeCell ref="G10:G11"/>
  </mergeCells>
  <printOptions horizontalCentered="1" verticalCentered="1"/>
  <pageMargins left="0.7" right="0.7" top="0.75" bottom="0.5" header="0.3" footer="0.3"/>
  <pageSetup horizontalDpi="300" verticalDpi="3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showZeros="0" view="pageBreakPreview" zoomScale="110" zoomScaleSheetLayoutView="110" zoomScalePageLayoutView="0" workbookViewId="0" topLeftCell="A1">
      <selection activeCell="H23" sqref="H23:I23"/>
    </sheetView>
  </sheetViews>
  <sheetFormatPr defaultColWidth="9.140625" defaultRowHeight="15"/>
  <cols>
    <col min="1" max="1" width="3.7109375" style="0" customWidth="1"/>
    <col min="2" max="3" width="9.28125" style="0" bestFit="1" customWidth="1"/>
    <col min="4" max="4" width="2.140625" style="0" customWidth="1"/>
    <col min="5" max="7" width="9.28125" style="0" bestFit="1" customWidth="1"/>
    <col min="8" max="8" width="8.00390625" style="0" customWidth="1"/>
    <col min="9" max="9" width="10.57421875" style="0" bestFit="1" customWidth="1"/>
    <col min="10" max="10" width="8.00390625" style="0" customWidth="1"/>
    <col min="11" max="11" width="10.57421875" style="0" bestFit="1" customWidth="1"/>
  </cols>
  <sheetData>
    <row r="1" spans="1:9" ht="15.75" customHeight="1">
      <c r="A1" s="224" t="str">
        <f>'ANNEXURE-I'!A3</f>
        <v>NUMBER STATEMENT :</v>
      </c>
      <c r="B1" s="225"/>
      <c r="C1" s="225"/>
      <c r="D1" s="225"/>
      <c r="E1" s="225"/>
      <c r="F1" s="225"/>
      <c r="G1" s="225"/>
      <c r="H1" s="142" t="str">
        <f>'ANNEXURE-I'!N3</f>
        <v>2025</v>
      </c>
      <c r="I1" s="141" t="str">
        <f>'ANNEXURE-I'!O3</f>
        <v>- 2026</v>
      </c>
    </row>
    <row r="2" spans="1:11" ht="15.75">
      <c r="A2" s="253" t="s">
        <v>47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.75">
      <c r="A3" s="253" t="s">
        <v>52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5.75">
      <c r="A4" s="253" t="s">
        <v>53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5">
      <c r="A5" s="244" t="s">
        <v>0</v>
      </c>
      <c r="B5" s="244"/>
      <c r="C5" s="244"/>
      <c r="D5" s="244"/>
      <c r="E5" s="289">
        <f>'ANNEXURE-II'!E6</f>
        <v>43</v>
      </c>
      <c r="F5" s="290"/>
      <c r="G5" s="270" t="str">
        <f>'ANNEXURE-II'!G6</f>
        <v>41010291 / SCHOOL EDUCATION</v>
      </c>
      <c r="H5" s="271"/>
      <c r="I5" s="271"/>
      <c r="J5" s="271"/>
      <c r="K5" s="272"/>
    </row>
    <row r="6" spans="1:11" ht="15">
      <c r="A6" s="244" t="s">
        <v>1</v>
      </c>
      <c r="B6" s="244"/>
      <c r="C6" s="244"/>
      <c r="D6" s="244"/>
      <c r="E6" s="289" t="str">
        <f>'ANNEXURE-II'!E7</f>
        <v>03</v>
      </c>
      <c r="F6" s="290"/>
      <c r="G6" s="273"/>
      <c r="H6" s="274"/>
      <c r="I6" s="274"/>
      <c r="J6" s="274"/>
      <c r="K6" s="275"/>
    </row>
    <row r="7" spans="1:11" ht="14.25" customHeight="1">
      <c r="A7" s="256" t="str">
        <f>'ANNEXURE-II'!A8:F8</f>
        <v>IFHRMS CODE / SUB-ORDINATE OFFICE NAME &amp; PLACE</v>
      </c>
      <c r="B7" s="257"/>
      <c r="C7" s="257"/>
      <c r="D7" s="257"/>
      <c r="E7" s="257"/>
      <c r="F7" s="258"/>
      <c r="G7" s="259">
        <f>'ANNEXURE-I'!G6</f>
        <v>0</v>
      </c>
      <c r="H7" s="260"/>
      <c r="I7" s="260"/>
      <c r="J7" s="260"/>
      <c r="K7" s="261"/>
    </row>
    <row r="8" spans="1:11" ht="15">
      <c r="A8" s="242" t="s">
        <v>199</v>
      </c>
      <c r="B8" s="243"/>
      <c r="C8" s="243"/>
      <c r="D8" s="243"/>
      <c r="E8" s="243"/>
      <c r="F8" s="243"/>
      <c r="G8" s="260" t="s">
        <v>200</v>
      </c>
      <c r="H8" s="260"/>
      <c r="I8" s="260"/>
      <c r="J8" s="260"/>
      <c r="K8" s="261"/>
    </row>
    <row r="9" spans="1:11" ht="20.25" customHeight="1">
      <c r="A9" s="68"/>
      <c r="B9" s="279" t="s">
        <v>45</v>
      </c>
      <c r="C9" s="279"/>
      <c r="D9" s="280"/>
      <c r="E9" s="279"/>
      <c r="F9" s="281" t="s">
        <v>38</v>
      </c>
      <c r="G9" s="281" t="s">
        <v>39</v>
      </c>
      <c r="H9" s="279" t="s">
        <v>43</v>
      </c>
      <c r="I9" s="279"/>
      <c r="J9" s="279" t="s">
        <v>44</v>
      </c>
      <c r="K9" s="279"/>
    </row>
    <row r="10" spans="1:11" ht="63.75">
      <c r="A10" s="69" t="s">
        <v>34</v>
      </c>
      <c r="B10" s="68" t="s">
        <v>35</v>
      </c>
      <c r="C10" s="279" t="s">
        <v>36</v>
      </c>
      <c r="D10" s="279"/>
      <c r="E10" s="130" t="s">
        <v>37</v>
      </c>
      <c r="F10" s="281"/>
      <c r="G10" s="281"/>
      <c r="H10" s="46" t="s">
        <v>40</v>
      </c>
      <c r="I10" s="46" t="s">
        <v>41</v>
      </c>
      <c r="J10" s="46" t="s">
        <v>40</v>
      </c>
      <c r="K10" s="46" t="s">
        <v>42</v>
      </c>
    </row>
    <row r="11" spans="1:11" ht="15">
      <c r="A11" s="52">
        <v>1</v>
      </c>
      <c r="B11" s="52">
        <v>2</v>
      </c>
      <c r="C11" s="234">
        <v>3</v>
      </c>
      <c r="D11" s="234"/>
      <c r="E11" s="128">
        <v>4</v>
      </c>
      <c r="F11" s="52">
        <v>5</v>
      </c>
      <c r="G11" s="52">
        <v>6</v>
      </c>
      <c r="H11" s="52">
        <v>7</v>
      </c>
      <c r="I11" s="52">
        <v>8</v>
      </c>
      <c r="J11" s="52">
        <v>9</v>
      </c>
      <c r="K11" s="52">
        <v>10</v>
      </c>
    </row>
    <row r="12" spans="1:11" ht="15">
      <c r="A12" s="53">
        <v>1</v>
      </c>
      <c r="B12" s="54" t="s">
        <v>54</v>
      </c>
      <c r="C12" s="129">
        <v>3000</v>
      </c>
      <c r="D12" s="53" t="s">
        <v>17</v>
      </c>
      <c r="E12" s="53">
        <v>9000</v>
      </c>
      <c r="F12" s="53">
        <v>6200</v>
      </c>
      <c r="G12" s="53">
        <f>SUMIF('ANNEXURE-I'!C$12:C$44,'ANNEXURE-IIA'!B$12:B$17,'ANNEXURE-I'!G$12:G$44)+SUMIF('ANNEXURE-I'!C$12:C$44,'ANNEXURE-IIA'!B$12:B$17,'ANNEXURE-I'!H$12:H$44)</f>
        <v>0</v>
      </c>
      <c r="H12" s="53">
        <f>SUMIF('ANNEXURE-I'!C$12:C$44,'ANNEXURE-IIA'!B$12:B$17,'ANNEXURE-I'!K$12:K$44)</f>
        <v>0</v>
      </c>
      <c r="I12" s="53">
        <f>((F12*H12)+G12)*12</f>
        <v>0</v>
      </c>
      <c r="J12" s="53">
        <f>SUMIF('ANNEXURE-I'!C$12:C$44,'ANNEXURE-IIA'!B$12:B$17,'ANNEXURE-I'!N$12:N$44)</f>
        <v>0</v>
      </c>
      <c r="K12" s="53">
        <f>((F12*J12)+G12)*12</f>
        <v>0</v>
      </c>
    </row>
    <row r="13" spans="1:11" ht="15">
      <c r="A13" s="53">
        <v>2</v>
      </c>
      <c r="B13" s="54" t="s">
        <v>33</v>
      </c>
      <c r="C13" s="129">
        <v>4100</v>
      </c>
      <c r="D13" s="53" t="s">
        <v>17</v>
      </c>
      <c r="E13" s="53">
        <v>12500</v>
      </c>
      <c r="F13" s="53">
        <v>8600</v>
      </c>
      <c r="G13" s="53">
        <f>SUMIF('ANNEXURE-I'!C$12:C$44,'ANNEXURE-IIA'!B$12:B$17,'ANNEXURE-I'!G$12:G$44)+SUMIF('ANNEXURE-I'!C$12:C$44,'ANNEXURE-IIA'!B$12:B$17,'ANNEXURE-I'!H$12:H$44)</f>
        <v>0</v>
      </c>
      <c r="H13" s="53">
        <f>SUMIF('ANNEXURE-I'!C$12:C$44,'ANNEXURE-IIA'!B$12:B$17,'ANNEXURE-I'!K$12:K$44)</f>
        <v>0</v>
      </c>
      <c r="I13" s="53">
        <f>((F13*H13)+G13)*12</f>
        <v>0</v>
      </c>
      <c r="J13" s="53">
        <f>SUMIF('ANNEXURE-I'!C$12:C$44,'ANNEXURE-IIA'!B$12:B$17,'ANNEXURE-I'!N$12:N$44)</f>
        <v>0</v>
      </c>
      <c r="K13" s="53">
        <f>((F13*J13)+G13)*12</f>
        <v>0</v>
      </c>
    </row>
    <row r="14" spans="1:11" ht="15">
      <c r="A14" s="53">
        <v>3</v>
      </c>
      <c r="B14" s="54" t="s">
        <v>55</v>
      </c>
      <c r="C14" s="129">
        <v>5700</v>
      </c>
      <c r="D14" s="53" t="s">
        <v>17</v>
      </c>
      <c r="E14" s="53">
        <v>18000</v>
      </c>
      <c r="F14" s="53">
        <v>12250</v>
      </c>
      <c r="G14" s="53">
        <f>SUMIF('ANNEXURE-I'!C$12:C$44,'ANNEXURE-IIA'!B$12:B$17,'ANNEXURE-I'!G$12:G$44)+SUMIF('ANNEXURE-I'!C$12:C$44,'ANNEXURE-IIA'!B$12:B$17,'ANNEXURE-I'!H$12:H$44)</f>
        <v>0</v>
      </c>
      <c r="H14" s="53">
        <f>SUMIF('ANNEXURE-I'!C$12:C$44,'ANNEXURE-IIA'!B$12:B$17,'ANNEXURE-I'!K$12:K$44)</f>
        <v>0</v>
      </c>
      <c r="I14" s="53">
        <f>((F14*H14)+G14)*12</f>
        <v>0</v>
      </c>
      <c r="J14" s="53">
        <f>SUMIF('ANNEXURE-I'!C$12:C$44,'ANNEXURE-IIA'!B$12:B$17,'ANNEXURE-I'!N$12:N$44)</f>
        <v>0</v>
      </c>
      <c r="K14" s="53">
        <f>((F14*J14)+G14)*12</f>
        <v>0</v>
      </c>
    </row>
    <row r="15" spans="1:11" ht="15">
      <c r="A15" s="53">
        <v>4</v>
      </c>
      <c r="B15" s="54" t="s">
        <v>56</v>
      </c>
      <c r="C15" s="129">
        <v>7700</v>
      </c>
      <c r="D15" s="53" t="s">
        <v>17</v>
      </c>
      <c r="E15" s="53">
        <v>24200</v>
      </c>
      <c r="F15" s="53">
        <v>16450</v>
      </c>
      <c r="G15" s="53">
        <f>SUMIF('ANNEXURE-I'!C$12:C$44,'ANNEXURE-IIA'!B$12:B$17,'ANNEXURE-I'!G$12:G$44)+SUMIF('ANNEXURE-I'!C$12:C$44,'ANNEXURE-IIA'!B$12:B$17,'ANNEXURE-I'!H$12:H$44)</f>
        <v>0</v>
      </c>
      <c r="H15" s="53">
        <f>SUMIF('ANNEXURE-I'!C$12:C$44,'ANNEXURE-IIA'!B$12:B$17,'ANNEXURE-I'!K$12:K$44)</f>
        <v>0</v>
      </c>
      <c r="I15" s="53">
        <f>((F15*H15)+G15)*12</f>
        <v>0</v>
      </c>
      <c r="J15" s="53">
        <f>SUMIF('ANNEXURE-I'!C$12:C$44,'ANNEXURE-IIA'!B$12:B$17,'ANNEXURE-I'!N$12:N$44)</f>
        <v>0</v>
      </c>
      <c r="K15" s="53">
        <f>((F15*J15)+G15)*12</f>
        <v>0</v>
      </c>
    </row>
    <row r="16" spans="1:11" ht="15">
      <c r="A16" s="53">
        <v>5</v>
      </c>
      <c r="B16" s="54" t="s">
        <v>57</v>
      </c>
      <c r="C16" s="129">
        <v>10500</v>
      </c>
      <c r="D16" s="53" t="s">
        <v>17</v>
      </c>
      <c r="E16" s="53">
        <v>33100</v>
      </c>
      <c r="F16" s="53">
        <v>22400</v>
      </c>
      <c r="G16" s="53">
        <f>SUMIF('ANNEXURE-I'!C$12:C$44,'ANNEXURE-IIA'!B$12:B$17,'ANNEXURE-I'!G$12:G$44)+SUMIF('ANNEXURE-I'!C$12:C$44,'ANNEXURE-IIA'!B$12:B$17,'ANNEXURE-I'!H$12:H$44)</f>
        <v>0</v>
      </c>
      <c r="H16" s="53">
        <f>SUMIF('ANNEXURE-I'!C$12:C$44,'ANNEXURE-IIA'!B$12:B$17,'ANNEXURE-I'!K$12:K$44)</f>
        <v>0</v>
      </c>
      <c r="I16" s="53">
        <f>((F16*H16)+G16)*12</f>
        <v>0</v>
      </c>
      <c r="J16" s="53">
        <f>SUMIF('ANNEXURE-I'!C$12:C$44,'ANNEXURE-IIA'!B$12:B$17,'ANNEXURE-I'!N$12:N$44)</f>
        <v>0</v>
      </c>
      <c r="K16" s="53">
        <f>((F16*J16)+G16)*12</f>
        <v>0</v>
      </c>
    </row>
    <row r="17" spans="1:11" ht="15">
      <c r="A17" s="53">
        <v>6</v>
      </c>
      <c r="B17" s="54" t="s">
        <v>58</v>
      </c>
      <c r="C17" s="129">
        <v>11100</v>
      </c>
      <c r="D17" s="53" t="s">
        <v>17</v>
      </c>
      <c r="E17" s="53">
        <v>35100</v>
      </c>
      <c r="F17" s="53">
        <v>23900</v>
      </c>
      <c r="G17" s="53">
        <f>SUMIF('ANNEXURE-I'!C$12:C$44,'ANNEXURE-IIA'!B$12:B$17,'ANNEXURE-I'!G$12:G$44)+SUMIF('ANNEXURE-I'!C$12:C$44,'ANNEXURE-IIA'!B$12:B$17,'ANNEXURE-I'!H$12:H$44)</f>
        <v>0</v>
      </c>
      <c r="H17" s="53">
        <f>SUMIF('ANNEXURE-I'!C$12:C$44,'ANNEXURE-IIA'!B$12:B$17,'ANNEXURE-I'!K$12:K$44)</f>
        <v>0</v>
      </c>
      <c r="I17" s="53">
        <f>((F17*H17)+G17)*12</f>
        <v>0</v>
      </c>
      <c r="J17" s="53">
        <f>SUMIF('ANNEXURE-I'!C$12:C$44,'ANNEXURE-IIA'!B$12:B$17,'ANNEXURE-I'!N$12:N$44)</f>
        <v>0</v>
      </c>
      <c r="K17" s="53">
        <f>((F17*J17)+G17)*12</f>
        <v>0</v>
      </c>
    </row>
    <row r="18" spans="1:11" ht="15">
      <c r="A18" s="282" t="s">
        <v>59</v>
      </c>
      <c r="B18" s="283"/>
      <c r="C18" s="283"/>
      <c r="D18" s="283"/>
      <c r="E18" s="283"/>
      <c r="F18" s="284"/>
      <c r="G18" s="51">
        <f>SUM(G12:G17)</f>
        <v>0</v>
      </c>
      <c r="H18" s="51">
        <f>SUM(H12:H17)</f>
        <v>0</v>
      </c>
      <c r="I18" s="51">
        <f>SUM(I12:I17)</f>
        <v>0</v>
      </c>
      <c r="J18" s="51">
        <f>SUM(J12:J17)</f>
        <v>0</v>
      </c>
      <c r="K18" s="51">
        <f>SUM(K12:K17)</f>
        <v>0</v>
      </c>
    </row>
    <row r="19" spans="1:11" ht="39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24" customHeight="1">
      <c r="A20" s="253" t="s">
        <v>76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</row>
    <row r="21" spans="1:11" ht="24.75" customHeight="1">
      <c r="A21" s="253" t="s">
        <v>173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</row>
    <row r="22" spans="1:11" ht="48.75" customHeight="1">
      <c r="A22" s="67" t="s">
        <v>50</v>
      </c>
      <c r="B22" s="236" t="s">
        <v>60</v>
      </c>
      <c r="C22" s="236"/>
      <c r="D22" s="236"/>
      <c r="E22" s="236"/>
      <c r="F22" s="237" t="s">
        <v>63</v>
      </c>
      <c r="G22" s="237"/>
      <c r="H22" s="237" t="s">
        <v>62</v>
      </c>
      <c r="I22" s="237"/>
      <c r="J22" s="237" t="s">
        <v>61</v>
      </c>
      <c r="K22" s="237"/>
    </row>
    <row r="23" spans="1:11" ht="15">
      <c r="A23" s="56">
        <v>1</v>
      </c>
      <c r="B23" s="277" t="s">
        <v>64</v>
      </c>
      <c r="C23" s="277"/>
      <c r="D23" s="277"/>
      <c r="E23" s="277"/>
      <c r="F23" s="278">
        <v>45000</v>
      </c>
      <c r="G23" s="278"/>
      <c r="H23" s="267"/>
      <c r="I23" s="267"/>
      <c r="J23" s="276">
        <f>F23*H23*12</f>
        <v>0</v>
      </c>
      <c r="K23" s="276"/>
    </row>
    <row r="24" spans="1:11" ht="15">
      <c r="A24" s="56">
        <v>2</v>
      </c>
      <c r="B24" s="277" t="s">
        <v>65</v>
      </c>
      <c r="C24" s="277"/>
      <c r="D24" s="277"/>
      <c r="E24" s="277"/>
      <c r="F24" s="278">
        <v>5000</v>
      </c>
      <c r="G24" s="278"/>
      <c r="H24" s="267"/>
      <c r="I24" s="267"/>
      <c r="J24" s="268">
        <f aca="true" t="shared" si="0" ref="J24:J44">F24*H24*12</f>
        <v>0</v>
      </c>
      <c r="K24" s="269"/>
    </row>
    <row r="25" spans="1:11" ht="15">
      <c r="A25" s="56">
        <v>3</v>
      </c>
      <c r="B25" s="277" t="s">
        <v>66</v>
      </c>
      <c r="C25" s="277"/>
      <c r="D25" s="277"/>
      <c r="E25" s="277"/>
      <c r="F25" s="278">
        <v>4500</v>
      </c>
      <c r="G25" s="278"/>
      <c r="H25" s="267"/>
      <c r="I25" s="267"/>
      <c r="J25" s="268">
        <f t="shared" si="0"/>
        <v>0</v>
      </c>
      <c r="K25" s="269"/>
    </row>
    <row r="26" spans="1:11" ht="15">
      <c r="A26" s="56">
        <v>4</v>
      </c>
      <c r="B26" s="277" t="s">
        <v>67</v>
      </c>
      <c r="C26" s="277"/>
      <c r="D26" s="277"/>
      <c r="E26" s="277"/>
      <c r="F26" s="278">
        <v>4000</v>
      </c>
      <c r="G26" s="278"/>
      <c r="H26" s="267"/>
      <c r="I26" s="267"/>
      <c r="J26" s="268">
        <f t="shared" si="0"/>
        <v>0</v>
      </c>
      <c r="K26" s="269"/>
    </row>
    <row r="27" spans="1:11" ht="33" customHeight="1">
      <c r="A27" s="56">
        <v>5</v>
      </c>
      <c r="B27" s="285" t="s">
        <v>68</v>
      </c>
      <c r="C27" s="286"/>
      <c r="D27" s="286"/>
      <c r="E27" s="287"/>
      <c r="F27" s="278">
        <v>5000</v>
      </c>
      <c r="G27" s="278"/>
      <c r="H27" s="267"/>
      <c r="I27" s="267"/>
      <c r="J27" s="268">
        <f t="shared" si="0"/>
        <v>0</v>
      </c>
      <c r="K27" s="269"/>
    </row>
    <row r="28" spans="1:11" ht="15">
      <c r="A28" s="56">
        <v>6</v>
      </c>
      <c r="B28" s="277" t="s">
        <v>22</v>
      </c>
      <c r="C28" s="277"/>
      <c r="D28" s="277"/>
      <c r="E28" s="277"/>
      <c r="F28" s="278">
        <v>2000</v>
      </c>
      <c r="G28" s="278"/>
      <c r="H28" s="267"/>
      <c r="I28" s="267"/>
      <c r="J28" s="268">
        <f t="shared" si="0"/>
        <v>0</v>
      </c>
      <c r="K28" s="269"/>
    </row>
    <row r="29" spans="1:11" ht="15">
      <c r="A29" s="56">
        <v>7</v>
      </c>
      <c r="B29" s="277" t="s">
        <v>27</v>
      </c>
      <c r="C29" s="277"/>
      <c r="D29" s="277"/>
      <c r="E29" s="277"/>
      <c r="F29" s="278">
        <v>5200</v>
      </c>
      <c r="G29" s="278"/>
      <c r="H29" s="267"/>
      <c r="I29" s="267"/>
      <c r="J29" s="268">
        <f t="shared" si="0"/>
        <v>0</v>
      </c>
      <c r="K29" s="269"/>
    </row>
    <row r="30" spans="1:11" ht="15">
      <c r="A30" s="56">
        <v>8</v>
      </c>
      <c r="B30" s="277" t="s">
        <v>69</v>
      </c>
      <c r="C30" s="277"/>
      <c r="D30" s="277"/>
      <c r="E30" s="277"/>
      <c r="F30" s="278">
        <v>2000</v>
      </c>
      <c r="G30" s="278"/>
      <c r="H30" s="267"/>
      <c r="I30" s="267"/>
      <c r="J30" s="268">
        <f t="shared" si="0"/>
        <v>0</v>
      </c>
      <c r="K30" s="269"/>
    </row>
    <row r="31" spans="1:11" ht="15">
      <c r="A31" s="56">
        <v>9</v>
      </c>
      <c r="B31" s="277" t="s">
        <v>70</v>
      </c>
      <c r="C31" s="277"/>
      <c r="D31" s="277"/>
      <c r="E31" s="277"/>
      <c r="F31" s="278">
        <v>2000</v>
      </c>
      <c r="G31" s="278"/>
      <c r="H31" s="267"/>
      <c r="I31" s="267"/>
      <c r="J31" s="268">
        <f t="shared" si="0"/>
        <v>0</v>
      </c>
      <c r="K31" s="269"/>
    </row>
    <row r="32" spans="1:11" ht="15">
      <c r="A32" s="56">
        <v>10</v>
      </c>
      <c r="B32" s="277" t="s">
        <v>77</v>
      </c>
      <c r="C32" s="277"/>
      <c r="D32" s="277"/>
      <c r="E32" s="277"/>
      <c r="F32" s="278">
        <v>2000</v>
      </c>
      <c r="G32" s="278"/>
      <c r="H32" s="267"/>
      <c r="I32" s="267"/>
      <c r="J32" s="268">
        <f t="shared" si="0"/>
        <v>0</v>
      </c>
      <c r="K32" s="269"/>
    </row>
    <row r="33" spans="1:11" ht="15">
      <c r="A33" s="56">
        <v>11</v>
      </c>
      <c r="B33" s="277" t="s">
        <v>65</v>
      </c>
      <c r="C33" s="277"/>
      <c r="D33" s="277"/>
      <c r="E33" s="277"/>
      <c r="F33" s="278">
        <v>1300</v>
      </c>
      <c r="G33" s="278"/>
      <c r="H33" s="267"/>
      <c r="I33" s="267"/>
      <c r="J33" s="268">
        <f t="shared" si="0"/>
        <v>0</v>
      </c>
      <c r="K33" s="269"/>
    </row>
    <row r="34" spans="1:11" ht="15">
      <c r="A34" s="56">
        <v>12</v>
      </c>
      <c r="B34" s="277" t="s">
        <v>162</v>
      </c>
      <c r="C34" s="277"/>
      <c r="D34" s="277"/>
      <c r="E34" s="277"/>
      <c r="F34" s="278">
        <v>6000</v>
      </c>
      <c r="G34" s="278"/>
      <c r="H34" s="267"/>
      <c r="I34" s="267"/>
      <c r="J34" s="268">
        <f t="shared" si="0"/>
        <v>0</v>
      </c>
      <c r="K34" s="269"/>
    </row>
    <row r="35" spans="1:11" ht="15">
      <c r="A35" s="56">
        <v>13</v>
      </c>
      <c r="B35" s="277" t="s">
        <v>163</v>
      </c>
      <c r="C35" s="277"/>
      <c r="D35" s="277"/>
      <c r="E35" s="277"/>
      <c r="F35" s="278">
        <v>6000</v>
      </c>
      <c r="G35" s="278"/>
      <c r="H35" s="267"/>
      <c r="I35" s="267"/>
      <c r="J35" s="268">
        <f t="shared" si="0"/>
        <v>0</v>
      </c>
      <c r="K35" s="269"/>
    </row>
    <row r="36" spans="1:11" ht="15">
      <c r="A36" s="56">
        <v>14</v>
      </c>
      <c r="B36" s="277" t="s">
        <v>164</v>
      </c>
      <c r="C36" s="277"/>
      <c r="D36" s="277"/>
      <c r="E36" s="277"/>
      <c r="F36" s="278">
        <v>6000</v>
      </c>
      <c r="G36" s="278"/>
      <c r="H36" s="267"/>
      <c r="I36" s="267"/>
      <c r="J36" s="268">
        <f>F36*H36*12</f>
        <v>0</v>
      </c>
      <c r="K36" s="269"/>
    </row>
    <row r="37" spans="1:11" ht="15">
      <c r="A37" s="56">
        <v>15</v>
      </c>
      <c r="B37" s="277" t="s">
        <v>165</v>
      </c>
      <c r="C37" s="277"/>
      <c r="D37" s="277"/>
      <c r="E37" s="277"/>
      <c r="F37" s="278">
        <v>4500</v>
      </c>
      <c r="G37" s="278"/>
      <c r="H37" s="267"/>
      <c r="I37" s="267"/>
      <c r="J37" s="268">
        <f>F37*H37*12</f>
        <v>0</v>
      </c>
      <c r="K37" s="269"/>
    </row>
    <row r="38" spans="1:11" ht="15">
      <c r="A38" s="56">
        <v>16</v>
      </c>
      <c r="B38" s="277" t="s">
        <v>166</v>
      </c>
      <c r="C38" s="277"/>
      <c r="D38" s="277"/>
      <c r="E38" s="277"/>
      <c r="F38" s="278">
        <v>4500</v>
      </c>
      <c r="G38" s="278"/>
      <c r="H38" s="267"/>
      <c r="I38" s="267"/>
      <c r="J38" s="268">
        <f t="shared" si="0"/>
        <v>0</v>
      </c>
      <c r="K38" s="269"/>
    </row>
    <row r="39" spans="1:11" ht="15">
      <c r="A39" s="56">
        <v>17</v>
      </c>
      <c r="B39" s="277" t="s">
        <v>167</v>
      </c>
      <c r="C39" s="277"/>
      <c r="D39" s="277"/>
      <c r="E39" s="277"/>
      <c r="F39" s="278">
        <v>4500</v>
      </c>
      <c r="G39" s="278"/>
      <c r="H39" s="267"/>
      <c r="I39" s="267"/>
      <c r="J39" s="268">
        <f t="shared" si="0"/>
        <v>0</v>
      </c>
      <c r="K39" s="269"/>
    </row>
    <row r="40" spans="1:11" ht="15">
      <c r="A40" s="56">
        <v>18</v>
      </c>
      <c r="B40" s="277" t="s">
        <v>168</v>
      </c>
      <c r="C40" s="277"/>
      <c r="D40" s="277"/>
      <c r="E40" s="277"/>
      <c r="F40" s="278">
        <v>4500</v>
      </c>
      <c r="G40" s="278"/>
      <c r="H40" s="267"/>
      <c r="I40" s="267"/>
      <c r="J40" s="268">
        <f t="shared" si="0"/>
        <v>0</v>
      </c>
      <c r="K40" s="269"/>
    </row>
    <row r="41" spans="1:11" ht="15">
      <c r="A41" s="56">
        <v>19</v>
      </c>
      <c r="B41" s="277" t="s">
        <v>22</v>
      </c>
      <c r="C41" s="277"/>
      <c r="D41" s="277"/>
      <c r="E41" s="277"/>
      <c r="F41" s="278">
        <v>4000</v>
      </c>
      <c r="G41" s="278"/>
      <c r="H41" s="267"/>
      <c r="I41" s="267"/>
      <c r="J41" s="268">
        <f t="shared" si="0"/>
        <v>0</v>
      </c>
      <c r="K41" s="269"/>
    </row>
    <row r="42" spans="1:11" ht="15">
      <c r="A42" s="56">
        <v>20</v>
      </c>
      <c r="B42" s="277" t="s">
        <v>71</v>
      </c>
      <c r="C42" s="277"/>
      <c r="D42" s="277"/>
      <c r="E42" s="277"/>
      <c r="F42" s="278">
        <v>5000</v>
      </c>
      <c r="G42" s="278"/>
      <c r="H42" s="267"/>
      <c r="I42" s="267"/>
      <c r="J42" s="268">
        <f t="shared" si="0"/>
        <v>0</v>
      </c>
      <c r="K42" s="269"/>
    </row>
    <row r="43" spans="1:11" ht="15">
      <c r="A43" s="56">
        <v>21</v>
      </c>
      <c r="B43" s="277" t="s">
        <v>72</v>
      </c>
      <c r="C43" s="277"/>
      <c r="D43" s="277"/>
      <c r="E43" s="277"/>
      <c r="F43" s="278">
        <v>3000</v>
      </c>
      <c r="G43" s="278"/>
      <c r="H43" s="267"/>
      <c r="I43" s="267"/>
      <c r="J43" s="268">
        <f t="shared" si="0"/>
        <v>0</v>
      </c>
      <c r="K43" s="269"/>
    </row>
    <row r="44" spans="1:11" ht="15">
      <c r="A44" s="56">
        <v>22</v>
      </c>
      <c r="B44" s="277" t="s">
        <v>73</v>
      </c>
      <c r="C44" s="277"/>
      <c r="D44" s="277"/>
      <c r="E44" s="277"/>
      <c r="F44" s="278">
        <v>5000</v>
      </c>
      <c r="G44" s="278"/>
      <c r="H44" s="267"/>
      <c r="I44" s="267"/>
      <c r="J44" s="268">
        <f t="shared" si="0"/>
        <v>0</v>
      </c>
      <c r="K44" s="269"/>
    </row>
    <row r="45" spans="1:11" ht="15">
      <c r="A45" s="56">
        <v>23</v>
      </c>
      <c r="B45" s="262" t="s">
        <v>160</v>
      </c>
      <c r="C45" s="263"/>
      <c r="D45" s="263"/>
      <c r="E45" s="264"/>
      <c r="F45" s="265">
        <v>5000</v>
      </c>
      <c r="G45" s="266"/>
      <c r="H45" s="267"/>
      <c r="I45" s="267"/>
      <c r="J45" s="268">
        <f>F45*H45*12</f>
        <v>0</v>
      </c>
      <c r="K45" s="269"/>
    </row>
    <row r="46" spans="1:11" ht="15.75">
      <c r="A46" s="7"/>
      <c r="B46" s="291" t="s">
        <v>59</v>
      </c>
      <c r="C46" s="291"/>
      <c r="D46" s="291"/>
      <c r="E46" s="291"/>
      <c r="F46" s="245"/>
      <c r="G46" s="245"/>
      <c r="H46" s="245">
        <f>SUM(H23:I45)</f>
        <v>0</v>
      </c>
      <c r="I46" s="245"/>
      <c r="J46" s="245">
        <f>SUM(J23:K45)</f>
        <v>0</v>
      </c>
      <c r="K46" s="245"/>
    </row>
    <row r="47" spans="1:11" ht="15.75">
      <c r="A47" s="7"/>
      <c r="B47" s="291" t="s">
        <v>74</v>
      </c>
      <c r="C47" s="291"/>
      <c r="D47" s="291"/>
      <c r="E47" s="291"/>
      <c r="F47" s="245">
        <v>1000</v>
      </c>
      <c r="G47" s="245"/>
      <c r="H47" s="245">
        <f>H46</f>
        <v>0</v>
      </c>
      <c r="I47" s="245"/>
      <c r="J47" s="245">
        <f>F47*H47</f>
        <v>0</v>
      </c>
      <c r="K47" s="245"/>
    </row>
    <row r="48" spans="1:11" ht="15.75">
      <c r="A48" s="7"/>
      <c r="B48" s="291" t="s">
        <v>75</v>
      </c>
      <c r="C48" s="291"/>
      <c r="D48" s="291"/>
      <c r="E48" s="291"/>
      <c r="F48" s="245"/>
      <c r="G48" s="245"/>
      <c r="H48" s="245">
        <f>H47</f>
        <v>0</v>
      </c>
      <c r="I48" s="245"/>
      <c r="J48" s="245">
        <f>J46+J47</f>
        <v>0</v>
      </c>
      <c r="K48" s="245"/>
    </row>
    <row r="49" spans="2:11" ht="15">
      <c r="B49" s="288"/>
      <c r="C49" s="288"/>
      <c r="D49" s="288"/>
      <c r="E49" s="288"/>
      <c r="F49" s="288"/>
      <c r="G49" s="288"/>
      <c r="H49" s="288"/>
      <c r="I49" s="288"/>
      <c r="J49" s="288"/>
      <c r="K49" s="288"/>
    </row>
    <row r="50" ht="15">
      <c r="F50" s="4"/>
    </row>
  </sheetData>
  <sheetProtection password="8D0A" sheet="1" objects="1" scenarios="1" selectLockedCells="1"/>
  <mergeCells count="135">
    <mergeCell ref="A1:G1"/>
    <mergeCell ref="E5:F5"/>
    <mergeCell ref="E6:F6"/>
    <mergeCell ref="B48:E48"/>
    <mergeCell ref="F48:G48"/>
    <mergeCell ref="H48:I48"/>
    <mergeCell ref="J48:K48"/>
    <mergeCell ref="B46:E46"/>
    <mergeCell ref="F46:G46"/>
    <mergeCell ref="H46:I46"/>
    <mergeCell ref="J46:K46"/>
    <mergeCell ref="B47:E47"/>
    <mergeCell ref="F47:G47"/>
    <mergeCell ref="H47:I47"/>
    <mergeCell ref="J47:K47"/>
    <mergeCell ref="B43:E43"/>
    <mergeCell ref="F43:G43"/>
    <mergeCell ref="H43:I43"/>
    <mergeCell ref="J43:K43"/>
    <mergeCell ref="B44:E44"/>
    <mergeCell ref="F44:G44"/>
    <mergeCell ref="H44:I44"/>
    <mergeCell ref="J44:K44"/>
    <mergeCell ref="F41:G41"/>
    <mergeCell ref="H41:I41"/>
    <mergeCell ref="J41:K41"/>
    <mergeCell ref="F42:G42"/>
    <mergeCell ref="H42:I42"/>
    <mergeCell ref="J42:K42"/>
    <mergeCell ref="H39:I39"/>
    <mergeCell ref="J39:K39"/>
    <mergeCell ref="B36:E36"/>
    <mergeCell ref="F36:G36"/>
    <mergeCell ref="F40:G40"/>
    <mergeCell ref="H40:I40"/>
    <mergeCell ref="J40:K40"/>
    <mergeCell ref="B37:E37"/>
    <mergeCell ref="F37:G37"/>
    <mergeCell ref="H37:I37"/>
    <mergeCell ref="J37:K37"/>
    <mergeCell ref="F38:G38"/>
    <mergeCell ref="H38:I38"/>
    <mergeCell ref="J38:K38"/>
    <mergeCell ref="B38:E38"/>
    <mergeCell ref="B39:E39"/>
    <mergeCell ref="B40:E40"/>
    <mergeCell ref="F39:G39"/>
    <mergeCell ref="H32:I32"/>
    <mergeCell ref="J32:K32"/>
    <mergeCell ref="B35:E35"/>
    <mergeCell ref="F35:G35"/>
    <mergeCell ref="H35:I35"/>
    <mergeCell ref="J35:K35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26:E26"/>
    <mergeCell ref="F26:G26"/>
    <mergeCell ref="H26:I26"/>
    <mergeCell ref="J26:K26"/>
    <mergeCell ref="B25:E25"/>
    <mergeCell ref="F25:G25"/>
    <mergeCell ref="B27:E27"/>
    <mergeCell ref="F27:G27"/>
    <mergeCell ref="B49:E49"/>
    <mergeCell ref="F49:G49"/>
    <mergeCell ref="H49:I49"/>
    <mergeCell ref="J49:K49"/>
    <mergeCell ref="B30:E30"/>
    <mergeCell ref="F30:G30"/>
    <mergeCell ref="H30:I30"/>
    <mergeCell ref="B41:E41"/>
    <mergeCell ref="B42:E42"/>
    <mergeCell ref="J30:K30"/>
    <mergeCell ref="B31:E31"/>
    <mergeCell ref="F31:G31"/>
    <mergeCell ref="H31:I31"/>
    <mergeCell ref="J31:K31"/>
    <mergeCell ref="B32:E32"/>
    <mergeCell ref="F32:G32"/>
    <mergeCell ref="H29:I29"/>
    <mergeCell ref="J29:K29"/>
    <mergeCell ref="G9:G10"/>
    <mergeCell ref="H9:I9"/>
    <mergeCell ref="J9:K9"/>
    <mergeCell ref="C10:D10"/>
    <mergeCell ref="A18:F18"/>
    <mergeCell ref="A20:K20"/>
    <mergeCell ref="A21:K21"/>
    <mergeCell ref="B29:E29"/>
    <mergeCell ref="B23:E23"/>
    <mergeCell ref="F29:G29"/>
    <mergeCell ref="J22:K22"/>
    <mergeCell ref="H22:I22"/>
    <mergeCell ref="F22:G22"/>
    <mergeCell ref="B22:E22"/>
    <mergeCell ref="H27:I27"/>
    <mergeCell ref="J27:K27"/>
    <mergeCell ref="B28:E28"/>
    <mergeCell ref="F28:G28"/>
    <mergeCell ref="H28:I28"/>
    <mergeCell ref="J28:K28"/>
    <mergeCell ref="H25:I25"/>
    <mergeCell ref="J25:K25"/>
    <mergeCell ref="A7:F7"/>
    <mergeCell ref="G7:K7"/>
    <mergeCell ref="A8:F8"/>
    <mergeCell ref="G8:K8"/>
    <mergeCell ref="B45:E45"/>
    <mergeCell ref="F45:G45"/>
    <mergeCell ref="H45:I45"/>
    <mergeCell ref="J45:K45"/>
    <mergeCell ref="A2:K2"/>
    <mergeCell ref="A3:K3"/>
    <mergeCell ref="A4:K4"/>
    <mergeCell ref="A5:D5"/>
    <mergeCell ref="G5:K6"/>
    <mergeCell ref="A6:D6"/>
    <mergeCell ref="C11:D11"/>
    <mergeCell ref="H23:I23"/>
    <mergeCell ref="J23:K23"/>
    <mergeCell ref="B24:E24"/>
    <mergeCell ref="F24:G24"/>
    <mergeCell ref="H24:I24"/>
    <mergeCell ref="J24:K24"/>
    <mergeCell ref="F23:G23"/>
    <mergeCell ref="B9:E9"/>
    <mergeCell ref="F9:F10"/>
  </mergeCells>
  <printOptions horizontalCentered="1" verticalCentered="1"/>
  <pageMargins left="0.7" right="0.7" top="0.75" bottom="0.75" header="0.3" footer="0.3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Zeros="0" view="pageBreakPreview" zoomScaleSheetLayoutView="100" zoomScalePageLayoutView="0" workbookViewId="0" topLeftCell="A1">
      <selection activeCell="J16" sqref="J16"/>
    </sheetView>
  </sheetViews>
  <sheetFormatPr defaultColWidth="9.140625" defaultRowHeight="15"/>
  <cols>
    <col min="1" max="1" width="4.421875" style="0" customWidth="1"/>
    <col min="2" max="2" width="9.421875" style="0" customWidth="1"/>
    <col min="3" max="3" width="2.140625" style="0" customWidth="1"/>
    <col min="4" max="4" width="9.00390625" style="0" customWidth="1"/>
    <col min="6" max="6" width="8.28125" style="0" customWidth="1"/>
    <col min="7" max="7" width="12.00390625" style="0" customWidth="1"/>
    <col min="8" max="8" width="10.8515625" style="0" customWidth="1"/>
    <col min="9" max="9" width="8.140625" style="0" customWidth="1"/>
    <col min="10" max="10" width="10.8515625" style="0" customWidth="1"/>
    <col min="11" max="11" width="8.00390625" style="0" customWidth="1"/>
    <col min="12" max="12" width="8.421875" style="0" customWidth="1"/>
    <col min="13" max="13" width="13.8515625" style="0" customWidth="1"/>
    <col min="14" max="14" width="7.7109375" style="0" customWidth="1"/>
    <col min="15" max="15" width="9.28125" style="0" customWidth="1"/>
    <col min="16" max="16" width="10.140625" style="0" customWidth="1"/>
    <col min="17" max="17" width="11.8515625" style="0" customWidth="1"/>
    <col min="18" max="18" width="8.7109375" style="0" customWidth="1"/>
    <col min="19" max="19" width="11.57421875" style="0" customWidth="1"/>
  </cols>
  <sheetData>
    <row r="1" spans="1:19" ht="17.25">
      <c r="A1" s="143">
        <f>'ANNEXURE-I'!B3</f>
        <v>0</v>
      </c>
      <c r="B1" s="144"/>
      <c r="C1" s="144"/>
      <c r="D1" s="144"/>
      <c r="E1" s="144"/>
      <c r="F1" s="144"/>
      <c r="G1" s="224" t="str">
        <f>'ANNEXURE-I'!A3</f>
        <v>NUMBER STATEMENT :</v>
      </c>
      <c r="H1" s="225"/>
      <c r="I1" s="225"/>
      <c r="J1" s="225"/>
      <c r="K1" s="225"/>
      <c r="L1" s="142" t="str">
        <f>'ANNEXURE-IIA'!H1</f>
        <v>2025</v>
      </c>
      <c r="M1" s="141" t="str">
        <f>'ANNEXURE-IIA'!I1</f>
        <v>- 2026</v>
      </c>
      <c r="N1" s="144"/>
      <c r="O1" s="144"/>
      <c r="P1" s="144"/>
      <c r="Q1" s="144"/>
      <c r="R1" s="144"/>
      <c r="S1" s="145"/>
    </row>
    <row r="2" spans="1:19" ht="15">
      <c r="A2" s="278" t="s">
        <v>78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19" ht="15">
      <c r="A3" s="233" t="s">
        <v>201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19" ht="12" customHeight="1">
      <c r="A4" s="314" t="s">
        <v>0</v>
      </c>
      <c r="B4" s="314"/>
      <c r="C4" s="314"/>
      <c r="D4" s="314"/>
      <c r="E4" s="314"/>
      <c r="F4" s="315">
        <f>'ANNEXURE-II'!E6</f>
        <v>43</v>
      </c>
      <c r="G4" s="316"/>
      <c r="H4" s="307" t="str">
        <f>'ANNEXURE-II'!G6</f>
        <v>41010291 / SCHOOL EDUCATION</v>
      </c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9"/>
    </row>
    <row r="5" spans="1:19" ht="12" customHeight="1">
      <c r="A5" s="314" t="s">
        <v>1</v>
      </c>
      <c r="B5" s="314"/>
      <c r="C5" s="314"/>
      <c r="D5" s="314"/>
      <c r="E5" s="314"/>
      <c r="F5" s="315" t="str">
        <f>'ANNEXURE-II'!E7</f>
        <v>03</v>
      </c>
      <c r="G5" s="316"/>
      <c r="H5" s="310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2"/>
    </row>
    <row r="6" spans="1:19" ht="12" customHeight="1">
      <c r="A6" s="317" t="str">
        <f>'ANNEXURE-IIA'!A7:F7</f>
        <v>IFHRMS CODE / SUB-ORDINATE OFFICE NAME &amp; PLACE</v>
      </c>
      <c r="B6" s="292"/>
      <c r="C6" s="292"/>
      <c r="D6" s="292"/>
      <c r="E6" s="292"/>
      <c r="F6" s="292"/>
      <c r="G6" s="293"/>
      <c r="H6" s="317">
        <f>'ANNEXURE-I'!G6</f>
        <v>0</v>
      </c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3"/>
    </row>
    <row r="7" spans="1:19" ht="12" customHeight="1">
      <c r="A7" s="314" t="str">
        <f>'ANNEXURE-IIA'!A8:F8</f>
        <v>HEAD OF ACCOUNT</v>
      </c>
      <c r="B7" s="314"/>
      <c r="C7" s="314"/>
      <c r="D7" s="314"/>
      <c r="E7" s="314"/>
      <c r="F7" s="314"/>
      <c r="G7" s="314"/>
      <c r="H7" s="292" t="str">
        <f>'ANNEXURE-II'!G9</f>
        <v>2202-02-101 AA</v>
      </c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3"/>
    </row>
    <row r="8" spans="1:20" ht="33.75" customHeight="1">
      <c r="A8" s="43" t="s">
        <v>50</v>
      </c>
      <c r="B8" s="313" t="s">
        <v>174</v>
      </c>
      <c r="C8" s="313"/>
      <c r="D8" s="313"/>
      <c r="E8" s="43" t="s">
        <v>14</v>
      </c>
      <c r="F8" s="43" t="s">
        <v>40</v>
      </c>
      <c r="G8" s="132" t="s">
        <v>81</v>
      </c>
      <c r="H8" s="43" t="s">
        <v>15</v>
      </c>
      <c r="I8" s="43" t="s">
        <v>40</v>
      </c>
      <c r="J8" s="132" t="s">
        <v>81</v>
      </c>
      <c r="K8" s="43" t="s">
        <v>32</v>
      </c>
      <c r="L8" s="43" t="s">
        <v>40</v>
      </c>
      <c r="M8" s="131" t="s">
        <v>81</v>
      </c>
      <c r="N8" s="43" t="s">
        <v>49</v>
      </c>
      <c r="O8" s="43" t="s">
        <v>40</v>
      </c>
      <c r="P8" s="132" t="s">
        <v>81</v>
      </c>
      <c r="Q8" s="43" t="s">
        <v>8</v>
      </c>
      <c r="R8" s="43" t="s">
        <v>40</v>
      </c>
      <c r="S8" s="132" t="s">
        <v>81</v>
      </c>
      <c r="T8" s="5"/>
    </row>
    <row r="9" spans="1:20" s="47" customFormat="1" ht="10.5" customHeight="1">
      <c r="A9" s="80">
        <v>1</v>
      </c>
      <c r="B9" s="80">
        <v>2</v>
      </c>
      <c r="C9" s="80"/>
      <c r="D9" s="80">
        <v>3</v>
      </c>
      <c r="E9" s="80">
        <v>4</v>
      </c>
      <c r="F9" s="80">
        <v>5</v>
      </c>
      <c r="G9" s="80">
        <v>6</v>
      </c>
      <c r="H9" s="80">
        <v>7</v>
      </c>
      <c r="I9" s="80">
        <v>8</v>
      </c>
      <c r="J9" s="80">
        <v>9</v>
      </c>
      <c r="K9" s="80">
        <v>10</v>
      </c>
      <c r="L9" s="80">
        <v>11</v>
      </c>
      <c r="M9" s="80">
        <v>12</v>
      </c>
      <c r="N9" s="80">
        <v>13</v>
      </c>
      <c r="O9" s="80">
        <v>14</v>
      </c>
      <c r="P9" s="80">
        <v>15</v>
      </c>
      <c r="Q9" s="80">
        <v>16</v>
      </c>
      <c r="R9" s="80">
        <v>17</v>
      </c>
      <c r="S9" s="80">
        <v>18</v>
      </c>
      <c r="T9" s="81"/>
    </row>
    <row r="10" spans="1:19" ht="13.5" customHeight="1">
      <c r="A10" s="8">
        <v>1</v>
      </c>
      <c r="B10" s="9">
        <v>4100</v>
      </c>
      <c r="C10" s="43" t="s">
        <v>17</v>
      </c>
      <c r="D10" s="18">
        <v>13600</v>
      </c>
      <c r="E10" s="20">
        <v>1300</v>
      </c>
      <c r="F10" s="10">
        <f>_xlfn.SUMIFS('ANNEXURE-I'!R$12:R$44,'ANNEXURE-I'!AC$12:AC$44,"&gt;="&amp;'ANNEXURE-III'!B10,'ANNEXURE-I'!AC$12:AC$44,"&lt;="&amp;'ANNEXURE-III'!D10)</f>
        <v>0</v>
      </c>
      <c r="G10" s="10">
        <f>E10*F10*12</f>
        <v>0</v>
      </c>
      <c r="H10" s="20">
        <v>700</v>
      </c>
      <c r="I10" s="10">
        <f>_xlfn.SUMIFS('ANNEXURE-I'!S$12:S$44,'ANNEXURE-I'!AC$12:AC$44,"&gt;="&amp;'ANNEXURE-III'!B10,'ANNEXURE-I'!AC$12:AC$44,"&lt;="&amp;'ANNEXURE-III'!D10)</f>
        <v>0</v>
      </c>
      <c r="J10" s="10">
        <f>H10*I10*12</f>
        <v>0</v>
      </c>
      <c r="K10" s="8">
        <v>600</v>
      </c>
      <c r="L10" s="10">
        <f>_xlfn.SUMIFS('ANNEXURE-I'!T$12:T$44,'ANNEXURE-I'!AC$12:AC$44,"&gt;="&amp;'ANNEXURE-III'!B10,'ANNEXURE-I'!AC$12:AC$44,"&lt;="&amp;'ANNEXURE-III'!D10)</f>
        <v>0</v>
      </c>
      <c r="M10" s="21">
        <f>K10*L10*12*0.4</f>
        <v>0</v>
      </c>
      <c r="N10" s="20">
        <v>400</v>
      </c>
      <c r="O10" s="10">
        <f>_xlfn.SUMIFS('ANNEXURE-I'!U$12:U$44,'ANNEXURE-I'!AC$12:AC$44,"&gt;="&amp;'ANNEXURE-III'!B10,'ANNEXURE-I'!AC$12:AC$44,"&lt;="&amp;'ANNEXURE-III'!D10)</f>
        <v>0</v>
      </c>
      <c r="P10" s="10">
        <f>N10*O10*12</f>
        <v>0</v>
      </c>
      <c r="Q10" s="8">
        <v>250</v>
      </c>
      <c r="R10" s="10">
        <f>_xlfn.SUMIFS('ANNEXURE-I'!V$12:V$44,'ANNEXURE-I'!AC$12:AC$44,"&gt;="&amp;'ANNEXURE-III'!B10,'ANNEXURE-I'!AC$12:AC$44,"&lt;="&amp;'ANNEXURE-III'!D10)</f>
        <v>0</v>
      </c>
      <c r="S10" s="10">
        <f>Q10*R10*12</f>
        <v>0</v>
      </c>
    </row>
    <row r="11" spans="1:19" ht="13.5" customHeight="1">
      <c r="A11" s="8">
        <v>2</v>
      </c>
      <c r="B11" s="9">
        <v>13601</v>
      </c>
      <c r="C11" s="43" t="s">
        <v>17</v>
      </c>
      <c r="D11" s="9">
        <v>17200</v>
      </c>
      <c r="E11" s="20">
        <v>1500</v>
      </c>
      <c r="F11" s="10">
        <f>_xlfn.SUMIFS('ANNEXURE-I'!R$12:R$44,'ANNEXURE-I'!AC$12:AC$44,"&gt;="&amp;'ANNEXURE-III'!B11,'ANNEXURE-I'!AC$12:AC$44,"&lt;="&amp;'ANNEXURE-III'!D11)</f>
        <v>0</v>
      </c>
      <c r="G11" s="10">
        <f aca="true" t="shared" si="0" ref="G11:G27">E11*F11*12</f>
        <v>0</v>
      </c>
      <c r="H11" s="20">
        <v>1000</v>
      </c>
      <c r="I11" s="10">
        <f>_xlfn.SUMIFS('ANNEXURE-I'!S$12:S$44,'ANNEXURE-I'!AC$12:AC$44,"&gt;="&amp;'ANNEXURE-III'!B11,'ANNEXURE-I'!AC$12:AC$44,"&lt;="&amp;'ANNEXURE-III'!D11)</f>
        <v>0</v>
      </c>
      <c r="J11" s="10">
        <f aca="true" t="shared" si="1" ref="J11:J26">H11*I11*12</f>
        <v>0</v>
      </c>
      <c r="K11" s="8">
        <v>700</v>
      </c>
      <c r="L11" s="10">
        <f>_xlfn.SUMIFS('ANNEXURE-I'!T$12:T$44,'ANNEXURE-I'!AC$12:AC$44,"&gt;="&amp;'ANNEXURE-III'!B11,'ANNEXURE-I'!AC$12:AC$44,"&lt;="&amp;'ANNEXURE-III'!D11)</f>
        <v>0</v>
      </c>
      <c r="M11" s="21">
        <f aca="true" t="shared" si="2" ref="M11:M26">K11*L11*12</f>
        <v>0</v>
      </c>
      <c r="N11" s="20">
        <v>450</v>
      </c>
      <c r="O11" s="10">
        <f>_xlfn.SUMIFS('ANNEXURE-I'!U$12:U$44,'ANNEXURE-I'!AC$12:AC$44,"&gt;="&amp;'ANNEXURE-III'!B11,'ANNEXURE-I'!AC$12:AC$44,"&lt;="&amp;'ANNEXURE-III'!D11)</f>
        <v>0</v>
      </c>
      <c r="P11" s="10">
        <f aca="true" t="shared" si="3" ref="P11:P26">N11*O11*12</f>
        <v>0</v>
      </c>
      <c r="Q11" s="8">
        <v>300</v>
      </c>
      <c r="R11" s="10">
        <f>_xlfn.SUMIFS('ANNEXURE-I'!V$12:V$44,'ANNEXURE-I'!AC$12:AC$44,"&gt;="&amp;'ANNEXURE-III'!B11,'ANNEXURE-I'!AC$12:AC$44,"&lt;="&amp;'ANNEXURE-III'!D11)</f>
        <v>0</v>
      </c>
      <c r="S11" s="10">
        <f aca="true" t="shared" si="4" ref="S11:S26">Q11*R11*12</f>
        <v>0</v>
      </c>
    </row>
    <row r="12" spans="1:19" ht="13.5" customHeight="1">
      <c r="A12" s="8">
        <v>3</v>
      </c>
      <c r="B12" s="9">
        <v>17201</v>
      </c>
      <c r="C12" s="43" t="s">
        <v>17</v>
      </c>
      <c r="D12" s="9">
        <v>21000</v>
      </c>
      <c r="E12" s="20">
        <v>1800</v>
      </c>
      <c r="F12" s="10">
        <f>_xlfn.SUMIFS('ANNEXURE-I'!R$12:R$44,'ANNEXURE-I'!AC$12:AC$44,"&gt;="&amp;'ANNEXURE-III'!B12,'ANNEXURE-I'!AC$12:AC$44,"&lt;="&amp;'ANNEXURE-III'!D12)</f>
        <v>0</v>
      </c>
      <c r="G12" s="10">
        <f t="shared" si="0"/>
        <v>0</v>
      </c>
      <c r="H12" s="20">
        <v>1200</v>
      </c>
      <c r="I12" s="10">
        <f>_xlfn.SUMIFS('ANNEXURE-I'!S$12:S$44,'ANNEXURE-I'!AC$12:AC$44,"&gt;="&amp;'ANNEXURE-III'!B12,'ANNEXURE-I'!AC$12:AC$44,"&lt;="&amp;'ANNEXURE-III'!D12)</f>
        <v>0</v>
      </c>
      <c r="J12" s="10">
        <f t="shared" si="1"/>
        <v>0</v>
      </c>
      <c r="K12" s="8">
        <v>800</v>
      </c>
      <c r="L12" s="10">
        <f>_xlfn.SUMIFS('ANNEXURE-I'!T$12:T$44,'ANNEXURE-I'!AC$12:AC$44,"&gt;="&amp;'ANNEXURE-III'!B12,'ANNEXURE-I'!AC$12:AC$44,"&lt;="&amp;'ANNEXURE-III'!D12)</f>
        <v>0</v>
      </c>
      <c r="M12" s="21">
        <f t="shared" si="2"/>
        <v>0</v>
      </c>
      <c r="N12" s="20">
        <v>500</v>
      </c>
      <c r="O12" s="10">
        <f>_xlfn.SUMIFS('ANNEXURE-I'!U$12:U$44,'ANNEXURE-I'!AC$12:AC$44,"&gt;="&amp;'ANNEXURE-III'!B12,'ANNEXURE-I'!AC$12:AC$44,"&lt;="&amp;'ANNEXURE-III'!D12)</f>
        <v>0</v>
      </c>
      <c r="P12" s="10">
        <f t="shared" si="3"/>
        <v>0</v>
      </c>
      <c r="Q12" s="8">
        <v>350</v>
      </c>
      <c r="R12" s="10">
        <f>_xlfn.SUMIFS('ANNEXURE-I'!V$12:V$44,'ANNEXURE-I'!AC$12:AC$44,"&gt;="&amp;'ANNEXURE-III'!B12,'ANNEXURE-I'!AC$12:AC$44,"&lt;="&amp;'ANNEXURE-III'!D12)</f>
        <v>0</v>
      </c>
      <c r="S12" s="10">
        <f t="shared" si="4"/>
        <v>0</v>
      </c>
    </row>
    <row r="13" spans="1:19" ht="13.5" customHeight="1">
      <c r="A13" s="8">
        <v>4</v>
      </c>
      <c r="B13" s="9">
        <v>21001</v>
      </c>
      <c r="C13" s="43" t="s">
        <v>17</v>
      </c>
      <c r="D13" s="9">
        <v>23900</v>
      </c>
      <c r="E13" s="20">
        <v>2100</v>
      </c>
      <c r="F13" s="10">
        <f>_xlfn.SUMIFS('ANNEXURE-I'!R$12:R$44,'ANNEXURE-I'!AC$12:AC$44,"&gt;="&amp;'ANNEXURE-III'!B13,'ANNEXURE-I'!AC$12:AC$44,"&lt;="&amp;'ANNEXURE-III'!D13)</f>
        <v>0</v>
      </c>
      <c r="G13" s="10">
        <f t="shared" si="0"/>
        <v>0</v>
      </c>
      <c r="H13" s="20">
        <v>1400</v>
      </c>
      <c r="I13" s="10">
        <f>_xlfn.SUMIFS('ANNEXURE-I'!S$12:S$44,'ANNEXURE-I'!AC$12:AC$44,"&gt;="&amp;'ANNEXURE-III'!B13,'ANNEXURE-I'!AC$12:AC$44,"&lt;="&amp;'ANNEXURE-III'!D13)</f>
        <v>0</v>
      </c>
      <c r="J13" s="10">
        <f t="shared" si="1"/>
        <v>0</v>
      </c>
      <c r="K13" s="8">
        <v>1000</v>
      </c>
      <c r="L13" s="10">
        <f>_xlfn.SUMIFS('ANNEXURE-I'!T$12:T$44,'ANNEXURE-I'!AC$12:AC$44,"&gt;="&amp;'ANNEXURE-III'!B13,'ANNEXURE-I'!AC$12:AC$44,"&lt;="&amp;'ANNEXURE-III'!D13)</f>
        <v>0</v>
      </c>
      <c r="M13" s="21">
        <f t="shared" si="2"/>
        <v>0</v>
      </c>
      <c r="N13" s="20">
        <v>700</v>
      </c>
      <c r="O13" s="10">
        <f>_xlfn.SUMIFS('ANNEXURE-I'!U$12:U$44,'ANNEXURE-I'!AC$12:AC$44,"&gt;="&amp;'ANNEXURE-III'!B13,'ANNEXURE-I'!AC$12:AC$44,"&lt;="&amp;'ANNEXURE-III'!D13)</f>
        <v>0</v>
      </c>
      <c r="P13" s="10">
        <f t="shared" si="3"/>
        <v>0</v>
      </c>
      <c r="Q13" s="8">
        <v>400</v>
      </c>
      <c r="R13" s="10">
        <f>_xlfn.SUMIFS('ANNEXURE-I'!V$12:V$44,'ANNEXURE-I'!AC$12:AC$44,"&gt;="&amp;'ANNEXURE-III'!B13,'ANNEXURE-I'!AC$12:AC$44,"&lt;="&amp;'ANNEXURE-III'!D13)</f>
        <v>0</v>
      </c>
      <c r="S13" s="10">
        <f t="shared" si="4"/>
        <v>0</v>
      </c>
    </row>
    <row r="14" spans="1:19" ht="13.5" customHeight="1">
      <c r="A14" s="8">
        <v>5</v>
      </c>
      <c r="B14" s="9">
        <v>23901</v>
      </c>
      <c r="C14" s="43" t="s">
        <v>17</v>
      </c>
      <c r="D14" s="9">
        <v>27200</v>
      </c>
      <c r="E14" s="20">
        <v>2600</v>
      </c>
      <c r="F14" s="10">
        <f>_xlfn.SUMIFS('ANNEXURE-I'!R$12:R$44,'ANNEXURE-I'!AC$12:AC$44,"&gt;="&amp;'ANNEXURE-III'!B14,'ANNEXURE-I'!AC$12:AC$44,"&lt;="&amp;'ANNEXURE-III'!D14)</f>
        <v>0</v>
      </c>
      <c r="G14" s="10">
        <f t="shared" si="0"/>
        <v>0</v>
      </c>
      <c r="H14" s="20">
        <v>1700</v>
      </c>
      <c r="I14" s="10">
        <f>_xlfn.SUMIFS('ANNEXURE-I'!S$12:S$44,'ANNEXURE-I'!AC$12:AC$44,"&gt;="&amp;'ANNEXURE-III'!B14,'ANNEXURE-I'!AC$12:AC$44,"&lt;="&amp;'ANNEXURE-III'!D14)</f>
        <v>0</v>
      </c>
      <c r="J14" s="10">
        <f t="shared" si="1"/>
        <v>0</v>
      </c>
      <c r="K14" s="8">
        <v>1200</v>
      </c>
      <c r="L14" s="10">
        <f>_xlfn.SUMIFS('ANNEXURE-I'!T$12:T$44,'ANNEXURE-I'!AC$12:AC$44,"&gt;="&amp;'ANNEXURE-III'!B14,'ANNEXURE-I'!AC$12:AC$44,"&lt;="&amp;'ANNEXURE-III'!D14)</f>
        <v>0</v>
      </c>
      <c r="M14" s="21">
        <f t="shared" si="2"/>
        <v>0</v>
      </c>
      <c r="N14" s="20">
        <v>800</v>
      </c>
      <c r="O14" s="10">
        <f>_xlfn.SUMIFS('ANNEXURE-I'!U$12:U$44,'ANNEXURE-I'!AC$12:AC$44,"&gt;="&amp;'ANNEXURE-III'!B14,'ANNEXURE-I'!AC$12:AC$44,"&lt;="&amp;'ANNEXURE-III'!D14)</f>
        <v>0</v>
      </c>
      <c r="P14" s="10">
        <f t="shared" si="3"/>
        <v>0</v>
      </c>
      <c r="Q14" s="8">
        <v>400</v>
      </c>
      <c r="R14" s="10">
        <f>_xlfn.SUMIFS('ANNEXURE-I'!V$12:V$44,'ANNEXURE-I'!AC$12:AC$44,"&gt;="&amp;'ANNEXURE-III'!B14,'ANNEXURE-I'!AC$12:AC$44,"&lt;="&amp;'ANNEXURE-III'!D14)</f>
        <v>0</v>
      </c>
      <c r="S14" s="10">
        <f t="shared" si="4"/>
        <v>0</v>
      </c>
    </row>
    <row r="15" spans="1:19" ht="13.5" customHeight="1">
      <c r="A15" s="8">
        <v>6</v>
      </c>
      <c r="B15" s="9">
        <v>27201</v>
      </c>
      <c r="C15" s="43" t="s">
        <v>17</v>
      </c>
      <c r="D15" s="9">
        <v>30600</v>
      </c>
      <c r="E15" s="20">
        <v>3100</v>
      </c>
      <c r="F15" s="10">
        <f>_xlfn.SUMIFS('ANNEXURE-I'!R$12:R$44,'ANNEXURE-I'!AC$12:AC$44,"&gt;="&amp;'ANNEXURE-III'!B15,'ANNEXURE-I'!AC$12:AC$44,"&lt;="&amp;'ANNEXURE-III'!D15)</f>
        <v>0</v>
      </c>
      <c r="G15" s="10">
        <f t="shared" si="0"/>
        <v>0</v>
      </c>
      <c r="H15" s="20">
        <v>2000</v>
      </c>
      <c r="I15" s="10">
        <f>_xlfn.SUMIFS('ANNEXURE-I'!S$12:S$44,'ANNEXURE-I'!AC$12:AC$44,"&gt;="&amp;'ANNEXURE-III'!B15,'ANNEXURE-I'!AC$12:AC$44,"&lt;="&amp;'ANNEXURE-III'!D15)</f>
        <v>0</v>
      </c>
      <c r="J15" s="10">
        <f t="shared" si="1"/>
        <v>0</v>
      </c>
      <c r="K15" s="8">
        <v>1500</v>
      </c>
      <c r="L15" s="10">
        <f>_xlfn.SUMIFS('ANNEXURE-I'!T$12:T$44,'ANNEXURE-I'!AC$12:AC$44,"&gt;="&amp;'ANNEXURE-III'!B15,'ANNEXURE-I'!AC$12:AC$44,"&lt;="&amp;'ANNEXURE-III'!D15)</f>
        <v>0</v>
      </c>
      <c r="M15" s="21">
        <f t="shared" si="2"/>
        <v>0</v>
      </c>
      <c r="N15" s="20">
        <v>1000</v>
      </c>
      <c r="O15" s="10">
        <f>_xlfn.SUMIFS('ANNEXURE-I'!U$12:U$44,'ANNEXURE-I'!AC$12:AC$44,"&gt;="&amp;'ANNEXURE-III'!B15,'ANNEXURE-I'!AC$12:AC$44,"&lt;="&amp;'ANNEXURE-III'!D15)</f>
        <v>0</v>
      </c>
      <c r="P15" s="10">
        <f t="shared" si="3"/>
        <v>0</v>
      </c>
      <c r="Q15" s="8">
        <v>450</v>
      </c>
      <c r="R15" s="10">
        <f>_xlfn.SUMIFS('ANNEXURE-I'!V$12:V$44,'ANNEXURE-I'!AC$12:AC$44,"&gt;="&amp;'ANNEXURE-III'!B15,'ANNEXURE-I'!AC$12:AC$44,"&lt;="&amp;'ANNEXURE-III'!D15)</f>
        <v>0</v>
      </c>
      <c r="S15" s="10">
        <f t="shared" si="4"/>
        <v>0</v>
      </c>
    </row>
    <row r="16" spans="1:19" ht="13.5" customHeight="1">
      <c r="A16" s="8">
        <v>7</v>
      </c>
      <c r="B16" s="9">
        <v>30601</v>
      </c>
      <c r="C16" s="43" t="s">
        <v>17</v>
      </c>
      <c r="D16" s="9">
        <v>35400</v>
      </c>
      <c r="E16" s="20">
        <v>3600</v>
      </c>
      <c r="F16" s="10">
        <f>_xlfn.SUMIFS('ANNEXURE-I'!R$12:R$44,'ANNEXURE-I'!AC$12:AC$44,"&gt;="&amp;'ANNEXURE-III'!B16,'ANNEXURE-I'!AC$12:AC$44,"&lt;="&amp;'ANNEXURE-III'!D16)</f>
        <v>0</v>
      </c>
      <c r="G16" s="10">
        <f t="shared" si="0"/>
        <v>0</v>
      </c>
      <c r="H16" s="20">
        <v>2300</v>
      </c>
      <c r="I16" s="10">
        <f>_xlfn.SUMIFS('ANNEXURE-I'!S$12:S$44,'ANNEXURE-I'!AC$12:AC$44,"&gt;="&amp;'ANNEXURE-III'!B16,'ANNEXURE-I'!AC$12:AC$44,"&lt;="&amp;'ANNEXURE-III'!D16)</f>
        <v>0</v>
      </c>
      <c r="J16" s="10">
        <f t="shared" si="1"/>
        <v>0</v>
      </c>
      <c r="K16" s="8">
        <v>1700</v>
      </c>
      <c r="L16" s="10">
        <f>_xlfn.SUMIFS('ANNEXURE-I'!T$12:T$44,'ANNEXURE-I'!AC$12:AC$44,"&gt;="&amp;'ANNEXURE-III'!B16,'ANNEXURE-I'!AC$12:AC$44,"&lt;="&amp;'ANNEXURE-III'!D16)</f>
        <v>0</v>
      </c>
      <c r="M16" s="21">
        <f t="shared" si="2"/>
        <v>0</v>
      </c>
      <c r="N16" s="20">
        <v>1200</v>
      </c>
      <c r="O16" s="10">
        <f>_xlfn.SUMIFS('ANNEXURE-I'!U$12:U$44,'ANNEXURE-I'!AC$12:AC$44,"&gt;="&amp;'ANNEXURE-III'!B16,'ANNEXURE-I'!AC$12:AC$44,"&lt;="&amp;'ANNEXURE-III'!D16)</f>
        <v>0</v>
      </c>
      <c r="P16" s="10">
        <f t="shared" si="3"/>
        <v>0</v>
      </c>
      <c r="Q16" s="8">
        <v>500</v>
      </c>
      <c r="R16" s="10">
        <f>_xlfn.SUMIFS('ANNEXURE-I'!V$12:V$44,'ANNEXURE-I'!AC$12:AC$44,"&gt;="&amp;'ANNEXURE-III'!B16,'ANNEXURE-I'!AC$12:AC$44,"&lt;="&amp;'ANNEXURE-III'!D16)</f>
        <v>0</v>
      </c>
      <c r="S16" s="10">
        <f t="shared" si="4"/>
        <v>0</v>
      </c>
    </row>
    <row r="17" spans="1:19" ht="13.5" customHeight="1">
      <c r="A17" s="8">
        <v>8</v>
      </c>
      <c r="B17" s="9">
        <v>35401</v>
      </c>
      <c r="C17" s="43" t="s">
        <v>17</v>
      </c>
      <c r="D17" s="9">
        <v>37300</v>
      </c>
      <c r="E17" s="20">
        <v>4200</v>
      </c>
      <c r="F17" s="10">
        <f>_xlfn.SUMIFS('ANNEXURE-I'!R$12:R$44,'ANNEXURE-I'!AC$12:AC$44,"&gt;="&amp;'ANNEXURE-III'!B17,'ANNEXURE-I'!AC$12:AC$44,"&lt;="&amp;'ANNEXURE-III'!D17)</f>
        <v>0</v>
      </c>
      <c r="G17" s="10">
        <f t="shared" si="0"/>
        <v>0</v>
      </c>
      <c r="H17" s="20">
        <v>2600</v>
      </c>
      <c r="I17" s="10">
        <f>_xlfn.SUMIFS('ANNEXURE-I'!S$12:S$44,'ANNEXURE-I'!AC$12:AC$44,"&gt;="&amp;'ANNEXURE-III'!B17,'ANNEXURE-I'!AC$12:AC$44,"&lt;="&amp;'ANNEXURE-III'!D17)</f>
        <v>0</v>
      </c>
      <c r="J17" s="10">
        <f t="shared" si="1"/>
        <v>0</v>
      </c>
      <c r="K17" s="8">
        <v>1800</v>
      </c>
      <c r="L17" s="10">
        <f>_xlfn.SUMIFS('ANNEXURE-I'!T$12:T$44,'ANNEXURE-I'!AC$12:AC$44,"&gt;="&amp;'ANNEXURE-III'!B17,'ANNEXURE-I'!AC$12:AC$44,"&lt;="&amp;'ANNEXURE-III'!D17)</f>
        <v>0</v>
      </c>
      <c r="M17" s="21">
        <f t="shared" si="2"/>
        <v>0</v>
      </c>
      <c r="N17" s="20">
        <v>1500</v>
      </c>
      <c r="O17" s="10">
        <f>_xlfn.SUMIFS('ANNEXURE-I'!U$12:U$44,'ANNEXURE-I'!AC$12:AC$44,"&gt;="&amp;'ANNEXURE-III'!B17,'ANNEXURE-I'!AC$12:AC$44,"&lt;="&amp;'ANNEXURE-III'!D17)</f>
        <v>0</v>
      </c>
      <c r="P17" s="10">
        <f t="shared" si="3"/>
        <v>0</v>
      </c>
      <c r="Q17" s="8">
        <v>550</v>
      </c>
      <c r="R17" s="10">
        <f>_xlfn.SUMIFS('ANNEXURE-I'!V$12:V$44,'ANNEXURE-I'!AC$12:AC$44,"&gt;="&amp;'ANNEXURE-III'!B17,'ANNEXURE-I'!AC$12:AC$44,"&lt;="&amp;'ANNEXURE-III'!D17)</f>
        <v>0</v>
      </c>
      <c r="S17" s="10">
        <f t="shared" si="4"/>
        <v>0</v>
      </c>
    </row>
    <row r="18" spans="1:19" ht="13.5" customHeight="1">
      <c r="A18" s="8">
        <v>9</v>
      </c>
      <c r="B18" s="9">
        <v>37301</v>
      </c>
      <c r="C18" s="43" t="s">
        <v>17</v>
      </c>
      <c r="D18" s="9">
        <v>41100</v>
      </c>
      <c r="E18" s="20">
        <v>4700</v>
      </c>
      <c r="F18" s="10">
        <f>_xlfn.SUMIFS('ANNEXURE-I'!R$12:R$44,'ANNEXURE-I'!AC$12:AC$44,"&gt;="&amp;'ANNEXURE-III'!B18,'ANNEXURE-I'!AC$12:AC$44,"&lt;="&amp;'ANNEXURE-III'!D18)</f>
        <v>0</v>
      </c>
      <c r="G18" s="10">
        <f t="shared" si="0"/>
        <v>0</v>
      </c>
      <c r="H18" s="20">
        <v>3000</v>
      </c>
      <c r="I18" s="10">
        <f>_xlfn.SUMIFS('ANNEXURE-I'!S$12:S$44,'ANNEXURE-I'!AC$12:AC$44,"&gt;="&amp;'ANNEXURE-III'!B18,'ANNEXURE-I'!AC$12:AC$44,"&lt;="&amp;'ANNEXURE-III'!D18)</f>
        <v>0</v>
      </c>
      <c r="J18" s="10">
        <f t="shared" si="1"/>
        <v>0</v>
      </c>
      <c r="K18" s="8">
        <v>2300</v>
      </c>
      <c r="L18" s="10">
        <f>_xlfn.SUMIFS('ANNEXURE-I'!T$12:T$44,'ANNEXURE-I'!AC$12:AC$44,"&gt;="&amp;'ANNEXURE-III'!B18,'ANNEXURE-I'!AC$12:AC$44,"&lt;="&amp;'ANNEXURE-III'!D18)</f>
        <v>0</v>
      </c>
      <c r="M18" s="21">
        <f t="shared" si="2"/>
        <v>0</v>
      </c>
      <c r="N18" s="20">
        <v>1700</v>
      </c>
      <c r="O18" s="10">
        <f>_xlfn.SUMIFS('ANNEXURE-I'!U$12:U$44,'ANNEXURE-I'!AC$12:AC$44,"&gt;="&amp;'ANNEXURE-III'!B18,'ANNEXURE-I'!AC$12:AC$44,"&lt;="&amp;'ANNEXURE-III'!D18)</f>
        <v>0</v>
      </c>
      <c r="P18" s="10">
        <f t="shared" si="3"/>
        <v>0</v>
      </c>
      <c r="Q18" s="8">
        <v>600</v>
      </c>
      <c r="R18" s="10">
        <f>_xlfn.SUMIFS('ANNEXURE-I'!V$12:V$44,'ANNEXURE-I'!AC$12:AC$44,"&gt;="&amp;'ANNEXURE-III'!B18,'ANNEXURE-I'!AC$12:AC$44,"&lt;="&amp;'ANNEXURE-III'!D18)</f>
        <v>0</v>
      </c>
      <c r="S18" s="10">
        <f t="shared" si="4"/>
        <v>0</v>
      </c>
    </row>
    <row r="19" spans="1:19" ht="13.5" customHeight="1">
      <c r="A19" s="8">
        <v>10</v>
      </c>
      <c r="B19" s="9">
        <v>41101</v>
      </c>
      <c r="C19" s="43" t="s">
        <v>17</v>
      </c>
      <c r="D19" s="9">
        <v>44500</v>
      </c>
      <c r="E19" s="20">
        <v>5200</v>
      </c>
      <c r="F19" s="10">
        <f>_xlfn.SUMIFS('ANNEXURE-I'!R$12:R$44,'ANNEXURE-I'!AC$12:AC$44,"&gt;="&amp;'ANNEXURE-III'!B19,'ANNEXURE-I'!AC$12:AC$44,"&lt;="&amp;'ANNEXURE-III'!D19)</f>
        <v>0</v>
      </c>
      <c r="G19" s="10">
        <f t="shared" si="0"/>
        <v>0</v>
      </c>
      <c r="H19" s="20">
        <v>3300</v>
      </c>
      <c r="I19" s="10">
        <f>_xlfn.SUMIFS('ANNEXURE-I'!S$12:S$44,'ANNEXURE-I'!AC$12:AC$44,"&gt;="&amp;'ANNEXURE-III'!B19,'ANNEXURE-I'!AC$12:AC$44,"&lt;="&amp;'ANNEXURE-III'!D19)</f>
        <v>0</v>
      </c>
      <c r="J19" s="10">
        <f t="shared" si="1"/>
        <v>0</v>
      </c>
      <c r="K19" s="8">
        <v>2600</v>
      </c>
      <c r="L19" s="10">
        <f>_xlfn.SUMIFS('ANNEXURE-I'!T$12:T$44,'ANNEXURE-I'!AC$12:AC$44,"&gt;="&amp;'ANNEXURE-III'!B19,'ANNEXURE-I'!AC$12:AC$44,"&lt;="&amp;'ANNEXURE-III'!D19)</f>
        <v>0</v>
      </c>
      <c r="M19" s="21">
        <f t="shared" si="2"/>
        <v>0</v>
      </c>
      <c r="N19" s="20">
        <v>1900</v>
      </c>
      <c r="O19" s="10">
        <f>_xlfn.SUMIFS('ANNEXURE-I'!U$12:U$44,'ANNEXURE-I'!AC$12:AC$44,"&gt;="&amp;'ANNEXURE-III'!B19,'ANNEXURE-I'!AC$12:AC$44,"&lt;="&amp;'ANNEXURE-III'!D19)</f>
        <v>0</v>
      </c>
      <c r="P19" s="10">
        <f t="shared" si="3"/>
        <v>0</v>
      </c>
      <c r="Q19" s="8">
        <v>650</v>
      </c>
      <c r="R19" s="10">
        <f>_xlfn.SUMIFS('ANNEXURE-I'!V$12:V$44,'ANNEXURE-I'!AC$12:AC$44,"&gt;="&amp;'ANNEXURE-III'!B19,'ANNEXURE-I'!AC$12:AC$44,"&lt;="&amp;'ANNEXURE-III'!D19)</f>
        <v>0</v>
      </c>
      <c r="S19" s="10">
        <f t="shared" si="4"/>
        <v>0</v>
      </c>
    </row>
    <row r="20" spans="1:19" ht="13.5" customHeight="1">
      <c r="A20" s="8">
        <v>11</v>
      </c>
      <c r="B20" s="9">
        <v>44501</v>
      </c>
      <c r="C20" s="43" t="s">
        <v>17</v>
      </c>
      <c r="D20" s="9">
        <v>50200</v>
      </c>
      <c r="E20" s="20">
        <v>5700</v>
      </c>
      <c r="F20" s="10">
        <f>_xlfn.SUMIFS('ANNEXURE-I'!R$12:R$44,'ANNEXURE-I'!AC$12:AC$44,"&gt;="&amp;'ANNEXURE-III'!B20,'ANNEXURE-I'!AC$12:AC$44,"&lt;="&amp;'ANNEXURE-III'!D20)</f>
        <v>0</v>
      </c>
      <c r="G20" s="10">
        <f t="shared" si="0"/>
        <v>0</v>
      </c>
      <c r="H20" s="20">
        <v>3600</v>
      </c>
      <c r="I20" s="10">
        <f>_xlfn.SUMIFS('ANNEXURE-I'!S$12:S$44,'ANNEXURE-I'!AC$12:AC$44,"&gt;="&amp;'ANNEXURE-III'!B20,'ANNEXURE-I'!AC$12:AC$44,"&lt;="&amp;'ANNEXURE-III'!D20)</f>
        <v>0</v>
      </c>
      <c r="J20" s="10">
        <f t="shared" si="1"/>
        <v>0</v>
      </c>
      <c r="K20" s="8">
        <v>2900</v>
      </c>
      <c r="L20" s="10">
        <f>_xlfn.SUMIFS('ANNEXURE-I'!T$12:T$44,'ANNEXURE-I'!AC$12:AC$44,"&gt;="&amp;'ANNEXURE-III'!B20,'ANNEXURE-I'!AC$12:AC$44,"&lt;="&amp;'ANNEXURE-III'!D20)</f>
        <v>0</v>
      </c>
      <c r="M20" s="21">
        <f t="shared" si="2"/>
        <v>0</v>
      </c>
      <c r="N20" s="20">
        <v>2000</v>
      </c>
      <c r="O20" s="10">
        <f>_xlfn.SUMIFS('ANNEXURE-I'!U$12:U$44,'ANNEXURE-I'!AC$12:AC$44,"&gt;="&amp;'ANNEXURE-III'!B20,'ANNEXURE-I'!AC$12:AC$44,"&lt;="&amp;'ANNEXURE-III'!D20)</f>
        <v>0</v>
      </c>
      <c r="P20" s="10">
        <f t="shared" si="3"/>
        <v>0</v>
      </c>
      <c r="Q20" s="8">
        <v>650</v>
      </c>
      <c r="R20" s="10">
        <f>_xlfn.SUMIFS('ANNEXURE-I'!V$12:V$44,'ANNEXURE-I'!AC$12:AC$44,"&gt;="&amp;'ANNEXURE-III'!B20,'ANNEXURE-I'!AC$12:AC$44,"&lt;="&amp;'ANNEXURE-III'!D20)</f>
        <v>0</v>
      </c>
      <c r="S20" s="10">
        <f t="shared" si="4"/>
        <v>0</v>
      </c>
    </row>
    <row r="21" spans="1:19" ht="13.5" customHeight="1">
      <c r="A21" s="8">
        <v>12</v>
      </c>
      <c r="B21" s="9">
        <v>50201</v>
      </c>
      <c r="C21" s="43" t="s">
        <v>17</v>
      </c>
      <c r="D21" s="9">
        <v>51600</v>
      </c>
      <c r="E21" s="20">
        <v>6200</v>
      </c>
      <c r="F21" s="10">
        <f>_xlfn.SUMIFS('ANNEXURE-I'!R$12:R$44,'ANNEXURE-I'!AC$12:AC$44,"&gt;="&amp;'ANNEXURE-III'!B21,'ANNEXURE-I'!AC$12:AC$44,"&lt;="&amp;'ANNEXURE-III'!D21)</f>
        <v>0</v>
      </c>
      <c r="G21" s="10">
        <f t="shared" si="0"/>
        <v>0</v>
      </c>
      <c r="H21" s="20">
        <v>3800</v>
      </c>
      <c r="I21" s="10">
        <f>_xlfn.SUMIFS('ANNEXURE-I'!S$12:S$44,'ANNEXURE-I'!AC$12:AC$44,"&gt;="&amp;'ANNEXURE-III'!B21,'ANNEXURE-I'!AC$12:AC$44,"&lt;="&amp;'ANNEXURE-III'!D21)</f>
        <v>0</v>
      </c>
      <c r="J21" s="10">
        <f t="shared" si="1"/>
        <v>0</v>
      </c>
      <c r="K21" s="8">
        <v>3100</v>
      </c>
      <c r="L21" s="10">
        <f>_xlfn.SUMIFS('ANNEXURE-I'!T$12:T$44,'ANNEXURE-I'!AC$12:AC$44,"&gt;="&amp;'ANNEXURE-III'!B21,'ANNEXURE-I'!AC$12:AC$44,"&lt;="&amp;'ANNEXURE-III'!D21)</f>
        <v>0</v>
      </c>
      <c r="M21" s="21">
        <f t="shared" si="2"/>
        <v>0</v>
      </c>
      <c r="N21" s="20">
        <v>2200</v>
      </c>
      <c r="O21" s="10">
        <f>_xlfn.SUMIFS('ANNEXURE-I'!U$12:U$44,'ANNEXURE-I'!AC$12:AC$44,"&gt;="&amp;'ANNEXURE-III'!B21,'ANNEXURE-I'!AC$12:AC$44,"&lt;="&amp;'ANNEXURE-III'!D21)</f>
        <v>0</v>
      </c>
      <c r="P21" s="10">
        <f t="shared" si="3"/>
        <v>0</v>
      </c>
      <c r="Q21" s="8">
        <v>700</v>
      </c>
      <c r="R21" s="10">
        <f>_xlfn.SUMIFS('ANNEXURE-I'!V$12:V$44,'ANNEXURE-I'!AC$12:AC$44,"&gt;="&amp;'ANNEXURE-III'!B21,'ANNEXURE-I'!AC$12:AC$44,"&lt;="&amp;'ANNEXURE-III'!D21)</f>
        <v>0</v>
      </c>
      <c r="S21" s="10">
        <f t="shared" si="4"/>
        <v>0</v>
      </c>
    </row>
    <row r="22" spans="1:19" ht="13.5" customHeight="1">
      <c r="A22" s="8">
        <v>13</v>
      </c>
      <c r="B22" s="9">
        <v>51601</v>
      </c>
      <c r="C22" s="43" t="s">
        <v>17</v>
      </c>
      <c r="D22" s="9">
        <v>54000</v>
      </c>
      <c r="E22" s="20">
        <v>6800</v>
      </c>
      <c r="F22" s="10">
        <f>_xlfn.SUMIFS('ANNEXURE-I'!R$12:R$44,'ANNEXURE-I'!AC$12:AC$44,"&gt;="&amp;'ANNEXURE-III'!B22,'ANNEXURE-I'!AC$12:AC$44,"&lt;="&amp;'ANNEXURE-III'!D22)</f>
        <v>0</v>
      </c>
      <c r="G22" s="10">
        <f t="shared" si="0"/>
        <v>0</v>
      </c>
      <c r="H22" s="20">
        <v>4100</v>
      </c>
      <c r="I22" s="10">
        <f>_xlfn.SUMIFS('ANNEXURE-I'!S$12:S$44,'ANNEXURE-I'!AC$12:AC$44,"&gt;="&amp;'ANNEXURE-III'!B22,'ANNEXURE-I'!AC$12:AC$44,"&lt;="&amp;'ANNEXURE-III'!D22)</f>
        <v>0</v>
      </c>
      <c r="J22" s="10">
        <f t="shared" si="1"/>
        <v>0</v>
      </c>
      <c r="K22" s="8">
        <v>3200</v>
      </c>
      <c r="L22" s="10">
        <f>_xlfn.SUMIFS('ANNEXURE-I'!T$12:T$44,'ANNEXURE-I'!AC$12:AC$44,"&gt;="&amp;'ANNEXURE-III'!B22,'ANNEXURE-I'!AC$12:AC$44,"&lt;="&amp;'ANNEXURE-III'!D22)</f>
        <v>0</v>
      </c>
      <c r="M22" s="21">
        <f t="shared" si="2"/>
        <v>0</v>
      </c>
      <c r="N22" s="20">
        <v>2200</v>
      </c>
      <c r="O22" s="10">
        <f>_xlfn.SUMIFS('ANNEXURE-I'!U$12:U$44,'ANNEXURE-I'!AC$12:AC$44,"&gt;="&amp;'ANNEXURE-III'!B22,'ANNEXURE-I'!AC$12:AC$44,"&lt;="&amp;'ANNEXURE-III'!D22)</f>
        <v>0</v>
      </c>
      <c r="P22" s="10">
        <f t="shared" si="3"/>
        <v>0</v>
      </c>
      <c r="Q22" s="8">
        <v>750</v>
      </c>
      <c r="R22" s="10">
        <f>_xlfn.SUMIFS('ANNEXURE-I'!V$12:V$44,'ANNEXURE-I'!AC$12:AC$44,"&gt;="&amp;'ANNEXURE-III'!B22,'ANNEXURE-I'!AC$12:AC$44,"&lt;="&amp;'ANNEXURE-III'!D22)</f>
        <v>0</v>
      </c>
      <c r="S22" s="10">
        <f t="shared" si="4"/>
        <v>0</v>
      </c>
    </row>
    <row r="23" spans="1:19" ht="13.5" customHeight="1">
      <c r="A23" s="8">
        <v>14</v>
      </c>
      <c r="B23" s="9">
        <v>54001</v>
      </c>
      <c r="C23" s="43" t="s">
        <v>17</v>
      </c>
      <c r="D23" s="9">
        <v>55500</v>
      </c>
      <c r="E23" s="20">
        <v>7300</v>
      </c>
      <c r="F23" s="10">
        <f>_xlfn.SUMIFS('ANNEXURE-I'!R$12:R$44,'ANNEXURE-I'!AC$12:AC$44,"&gt;="&amp;'ANNEXURE-III'!B23,'ANNEXURE-I'!AC$12:AC$44,"&lt;="&amp;'ANNEXURE-III'!D23)</f>
        <v>0</v>
      </c>
      <c r="G23" s="10">
        <f t="shared" si="0"/>
        <v>0</v>
      </c>
      <c r="H23" s="20">
        <v>4300</v>
      </c>
      <c r="I23" s="10">
        <f>_xlfn.SUMIFS('ANNEXURE-I'!S$12:S$44,'ANNEXURE-I'!AC$12:AC$44,"&gt;="&amp;'ANNEXURE-III'!B23,'ANNEXURE-I'!AC$12:AC$44,"&lt;="&amp;'ANNEXURE-III'!D23)</f>
        <v>0</v>
      </c>
      <c r="J23" s="10">
        <f t="shared" si="1"/>
        <v>0</v>
      </c>
      <c r="K23" s="8">
        <v>3200</v>
      </c>
      <c r="L23" s="10">
        <f>_xlfn.SUMIFS('ANNEXURE-I'!T$12:T$44,'ANNEXURE-I'!AC$12:AC$44,"&gt;="&amp;'ANNEXURE-III'!B23,'ANNEXURE-I'!AC$12:AC$44,"&lt;="&amp;'ANNEXURE-III'!D23)</f>
        <v>0</v>
      </c>
      <c r="M23" s="21">
        <f t="shared" si="2"/>
        <v>0</v>
      </c>
      <c r="N23" s="20">
        <v>2200</v>
      </c>
      <c r="O23" s="10">
        <f>_xlfn.SUMIFS('ANNEXURE-I'!U$12:U$44,'ANNEXURE-I'!AC$12:AC$44,"&gt;="&amp;'ANNEXURE-III'!B23,'ANNEXURE-I'!AC$12:AC$44,"&lt;="&amp;'ANNEXURE-III'!D23)</f>
        <v>0</v>
      </c>
      <c r="P23" s="10">
        <f t="shared" si="3"/>
        <v>0</v>
      </c>
      <c r="Q23" s="8">
        <v>800</v>
      </c>
      <c r="R23" s="10">
        <f>_xlfn.SUMIFS('ANNEXURE-I'!V$12:V$44,'ANNEXURE-I'!AC$12:AC$44,"&gt;="&amp;'ANNEXURE-III'!B23,'ANNEXURE-I'!AC$12:AC$44,"&lt;="&amp;'ANNEXURE-III'!D23)</f>
        <v>0</v>
      </c>
      <c r="S23" s="10">
        <f t="shared" si="4"/>
        <v>0</v>
      </c>
    </row>
    <row r="24" spans="1:19" ht="13.5" customHeight="1">
      <c r="A24" s="8">
        <v>15</v>
      </c>
      <c r="B24" s="9">
        <v>55501</v>
      </c>
      <c r="C24" s="43" t="s">
        <v>17</v>
      </c>
      <c r="D24" s="9">
        <v>56900</v>
      </c>
      <c r="E24" s="20">
        <v>7500</v>
      </c>
      <c r="F24" s="10">
        <f>_xlfn.SUMIFS('ANNEXURE-I'!R$12:R$44,'ANNEXURE-I'!AC$12:AC$44,"&gt;="&amp;'ANNEXURE-III'!B24,'ANNEXURE-I'!AC$12:AC$44,"&lt;="&amp;'ANNEXURE-III'!D24)</f>
        <v>0</v>
      </c>
      <c r="G24" s="10">
        <f t="shared" si="0"/>
        <v>0</v>
      </c>
      <c r="H24" s="20">
        <v>4300</v>
      </c>
      <c r="I24" s="10">
        <f>_xlfn.SUMIFS('ANNEXURE-I'!S$12:S$44,'ANNEXURE-I'!AC$12:AC$44,"&gt;="&amp;'ANNEXURE-III'!B24,'ANNEXURE-I'!AC$12:AC$44,"&lt;="&amp;'ANNEXURE-III'!D24)</f>
        <v>0</v>
      </c>
      <c r="J24" s="10">
        <f t="shared" si="1"/>
        <v>0</v>
      </c>
      <c r="K24" s="8">
        <v>3200</v>
      </c>
      <c r="L24" s="10">
        <f>_xlfn.SUMIFS('ANNEXURE-I'!T$12:T$44,'ANNEXURE-I'!AC$12:AC$44,"&gt;="&amp;'ANNEXURE-III'!B24,'ANNEXURE-I'!AC$12:AC$44,"&lt;="&amp;'ANNEXURE-III'!D24)</f>
        <v>0</v>
      </c>
      <c r="M24" s="21">
        <f t="shared" si="2"/>
        <v>0</v>
      </c>
      <c r="N24" s="20">
        <v>2200</v>
      </c>
      <c r="O24" s="10">
        <f>_xlfn.SUMIFS('ANNEXURE-I'!U$12:U$44,'ANNEXURE-I'!AC$12:AC$44,"&gt;="&amp;'ANNEXURE-III'!B24,'ANNEXURE-I'!AC$12:AC$44,"&lt;="&amp;'ANNEXURE-III'!D24)</f>
        <v>0</v>
      </c>
      <c r="P24" s="10">
        <f t="shared" si="3"/>
        <v>0</v>
      </c>
      <c r="Q24" s="8">
        <v>850</v>
      </c>
      <c r="R24" s="10">
        <f>_xlfn.SUMIFS('ANNEXURE-I'!V$12:V$44,'ANNEXURE-I'!AC$12:AC$44,"&gt;="&amp;'ANNEXURE-III'!B24,'ANNEXURE-I'!AC$12:AC$44,"&lt;="&amp;'ANNEXURE-III'!D24)</f>
        <v>0</v>
      </c>
      <c r="S24" s="10">
        <f t="shared" si="4"/>
        <v>0</v>
      </c>
    </row>
    <row r="25" spans="1:19" ht="13.5" customHeight="1">
      <c r="A25" s="8">
        <v>16</v>
      </c>
      <c r="B25" s="9">
        <v>56901</v>
      </c>
      <c r="C25" s="43" t="s">
        <v>17</v>
      </c>
      <c r="D25" s="9">
        <v>64200</v>
      </c>
      <c r="E25" s="20">
        <v>7800</v>
      </c>
      <c r="F25" s="10">
        <f>_xlfn.SUMIFS('ANNEXURE-I'!R$12:R$44,'ANNEXURE-I'!AC$12:AC$44,"&gt;="&amp;'ANNEXURE-III'!B25,'ANNEXURE-I'!AC$12:AC$44,"&lt;="&amp;'ANNEXURE-III'!D25)</f>
        <v>0</v>
      </c>
      <c r="G25" s="10">
        <f t="shared" si="0"/>
        <v>0</v>
      </c>
      <c r="H25" s="20">
        <v>4300</v>
      </c>
      <c r="I25" s="10">
        <f>_xlfn.SUMIFS('ANNEXURE-I'!S$12:S$44,'ANNEXURE-I'!AC$12:AC$44,"&gt;="&amp;'ANNEXURE-III'!B25,'ANNEXURE-I'!AC$12:AC$44,"&lt;="&amp;'ANNEXURE-III'!D25)</f>
        <v>0</v>
      </c>
      <c r="J25" s="10">
        <f t="shared" si="1"/>
        <v>0</v>
      </c>
      <c r="K25" s="8">
        <v>3200</v>
      </c>
      <c r="L25" s="10">
        <f>_xlfn.SUMIFS('ANNEXURE-I'!T$12:T$44,'ANNEXURE-I'!AC$12:AC$44,"&gt;="&amp;'ANNEXURE-III'!B25,'ANNEXURE-I'!AC$12:AC$44,"&lt;="&amp;'ANNEXURE-III'!D25)</f>
        <v>0</v>
      </c>
      <c r="M25" s="21">
        <f t="shared" si="2"/>
        <v>0</v>
      </c>
      <c r="N25" s="20">
        <v>2200</v>
      </c>
      <c r="O25" s="10">
        <f>_xlfn.SUMIFS('ANNEXURE-I'!U$12:U$44,'ANNEXURE-I'!AC$12:AC$44,"&gt;="&amp;'ANNEXURE-III'!B25,'ANNEXURE-I'!AC$12:AC$44,"&lt;="&amp;'ANNEXURE-III'!D25)</f>
        <v>0</v>
      </c>
      <c r="P25" s="10">
        <f t="shared" si="3"/>
        <v>0</v>
      </c>
      <c r="Q25" s="8">
        <v>850</v>
      </c>
      <c r="R25" s="10">
        <f>_xlfn.SUMIFS('ANNEXURE-I'!V$12:V$44,'ANNEXURE-I'!AC$12:AC$44,"&gt;="&amp;'ANNEXURE-III'!B25,'ANNEXURE-I'!AC$12:AC$44,"&lt;="&amp;'ANNEXURE-III'!D25)</f>
        <v>0</v>
      </c>
      <c r="S25" s="10">
        <f t="shared" si="4"/>
        <v>0</v>
      </c>
    </row>
    <row r="26" spans="1:19" ht="13.5" customHeight="1">
      <c r="A26" s="8">
        <v>17</v>
      </c>
      <c r="B26" s="17">
        <v>64201</v>
      </c>
      <c r="C26" s="43" t="s">
        <v>17</v>
      </c>
      <c r="D26" s="19">
        <v>219800</v>
      </c>
      <c r="E26" s="20">
        <v>8300</v>
      </c>
      <c r="F26" s="10">
        <f>_xlfn.SUMIFS('ANNEXURE-I'!R$12:R$44,'ANNEXURE-I'!AC$12:AC$44,"&gt;="&amp;'ANNEXURE-III'!B26,'ANNEXURE-I'!AC$12:AC$44,"&lt;="&amp;'ANNEXURE-III'!D26)</f>
        <v>0</v>
      </c>
      <c r="G26" s="10">
        <f t="shared" si="0"/>
        <v>0</v>
      </c>
      <c r="H26" s="20">
        <v>4300</v>
      </c>
      <c r="I26" s="10">
        <f>_xlfn.SUMIFS('ANNEXURE-I'!S$12:S$44,'ANNEXURE-I'!AC$12:AC$44,"&gt;="&amp;'ANNEXURE-III'!B26,'ANNEXURE-I'!AC$12:AC$44,"&lt;="&amp;'ANNEXURE-III'!D26)</f>
        <v>0</v>
      </c>
      <c r="J26" s="10">
        <f t="shared" si="1"/>
        <v>0</v>
      </c>
      <c r="K26" s="8">
        <v>3200</v>
      </c>
      <c r="L26" s="10">
        <f>_xlfn.SUMIFS('ANNEXURE-I'!T$12:T$44,'ANNEXURE-I'!AC$12:AC$44,"&gt;="&amp;'ANNEXURE-III'!B26,'ANNEXURE-I'!AC$12:AC$44,"&lt;="&amp;'ANNEXURE-III'!D26)</f>
        <v>0</v>
      </c>
      <c r="M26" s="21">
        <f t="shared" si="2"/>
        <v>0</v>
      </c>
      <c r="N26" s="20">
        <v>2200</v>
      </c>
      <c r="O26" s="10">
        <f>_xlfn.SUMIFS('ANNEXURE-I'!U$12:U$44,'ANNEXURE-I'!AC$12:AC$44,"&gt;="&amp;'ANNEXURE-III'!B26,'ANNEXURE-I'!AC$12:AC$44,"&lt;="&amp;'ANNEXURE-III'!D26)</f>
        <v>0</v>
      </c>
      <c r="P26" s="10">
        <f t="shared" si="3"/>
        <v>0</v>
      </c>
      <c r="Q26" s="8">
        <v>850</v>
      </c>
      <c r="R26" s="10">
        <f>_xlfn.SUMIFS('ANNEXURE-I'!V$12:V$44,'ANNEXURE-I'!AC$12:AC$44,"&gt;="&amp;'ANNEXURE-III'!B26,'ANNEXURE-I'!AC$12:AC$44,"&lt;="&amp;'ANNEXURE-III'!D26)</f>
        <v>0</v>
      </c>
      <c r="S26" s="10">
        <f t="shared" si="4"/>
        <v>0</v>
      </c>
    </row>
    <row r="27" spans="1:19" ht="13.5" customHeight="1">
      <c r="A27" s="41"/>
      <c r="B27" s="304" t="s">
        <v>79</v>
      </c>
      <c r="C27" s="304"/>
      <c r="D27" s="304"/>
      <c r="E27" s="41"/>
      <c r="F27" s="11"/>
      <c r="G27" s="10">
        <f t="shared" si="0"/>
        <v>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s="22" customFormat="1" ht="15">
      <c r="A28" s="42"/>
      <c r="B28" s="305" t="s">
        <v>9</v>
      </c>
      <c r="C28" s="305"/>
      <c r="D28" s="305"/>
      <c r="E28" s="42"/>
      <c r="F28" s="42">
        <f aca="true" t="shared" si="5" ref="F28:S28">SUM(F10:F26)</f>
        <v>0</v>
      </c>
      <c r="G28" s="42">
        <f t="shared" si="5"/>
        <v>0</v>
      </c>
      <c r="H28" s="42"/>
      <c r="I28" s="42">
        <f t="shared" si="5"/>
        <v>0</v>
      </c>
      <c r="J28" s="42">
        <f t="shared" si="5"/>
        <v>0</v>
      </c>
      <c r="K28" s="42"/>
      <c r="L28" s="42">
        <f t="shared" si="5"/>
        <v>0</v>
      </c>
      <c r="M28" s="42">
        <f t="shared" si="5"/>
        <v>0</v>
      </c>
      <c r="N28" s="42"/>
      <c r="O28" s="42">
        <f t="shared" si="5"/>
        <v>0</v>
      </c>
      <c r="P28" s="42">
        <f t="shared" si="5"/>
        <v>0</v>
      </c>
      <c r="Q28" s="42"/>
      <c r="R28" s="42">
        <f t="shared" si="5"/>
        <v>0</v>
      </c>
      <c r="S28" s="42">
        <f t="shared" si="5"/>
        <v>0</v>
      </c>
    </row>
    <row r="29" spans="1:19" ht="13.5" customHeight="1">
      <c r="A29" s="12"/>
      <c r="B29" s="306" t="s">
        <v>80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12"/>
      <c r="Q29" s="12"/>
      <c r="R29" s="12"/>
      <c r="S29" s="12"/>
    </row>
    <row r="30" spans="1:19" ht="7.5" customHeight="1">
      <c r="A30" s="12"/>
      <c r="B30" s="299" t="s">
        <v>93</v>
      </c>
      <c r="C30" s="299"/>
      <c r="D30" s="299"/>
      <c r="E30" s="299"/>
      <c r="F30" s="299"/>
      <c r="G30" s="299"/>
      <c r="H30" s="318">
        <f>SUM(F28+I28+L28+O28+R28)</f>
        <v>0</v>
      </c>
      <c r="I30" s="319"/>
      <c r="J30" s="320"/>
      <c r="K30" s="299" t="s">
        <v>175</v>
      </c>
      <c r="L30" s="299"/>
      <c r="M30" s="299"/>
      <c r="N30" s="299"/>
      <c r="O30" s="318">
        <f>G28+J28+M28+P28+S28</f>
        <v>0</v>
      </c>
      <c r="P30" s="319"/>
      <c r="Q30" s="319"/>
      <c r="R30" s="319"/>
      <c r="S30" s="320"/>
    </row>
    <row r="31" spans="1:19" ht="6" customHeight="1">
      <c r="A31" s="13"/>
      <c r="B31" s="299"/>
      <c r="C31" s="299"/>
      <c r="D31" s="299"/>
      <c r="E31" s="299"/>
      <c r="F31" s="299"/>
      <c r="G31" s="299"/>
      <c r="H31" s="321"/>
      <c r="I31" s="322"/>
      <c r="J31" s="323"/>
      <c r="K31" s="299"/>
      <c r="L31" s="299"/>
      <c r="M31" s="299"/>
      <c r="N31" s="299"/>
      <c r="O31" s="321"/>
      <c r="P31" s="322"/>
      <c r="Q31" s="322"/>
      <c r="R31" s="322"/>
      <c r="S31" s="323"/>
    </row>
    <row r="32" ht="8.25" customHeight="1"/>
    <row r="33" spans="1:19" ht="15">
      <c r="A33" s="324" t="s">
        <v>82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ht="15">
      <c r="A34" s="303" t="s">
        <v>193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</row>
    <row r="35" spans="1:19" ht="15">
      <c r="A35" s="325" t="s">
        <v>0</v>
      </c>
      <c r="B35" s="325"/>
      <c r="C35" s="325"/>
      <c r="D35" s="325"/>
      <c r="E35" s="325"/>
      <c r="F35" s="91">
        <f>F4</f>
        <v>43</v>
      </c>
      <c r="G35" s="91" t="str">
        <f>F5</f>
        <v>03</v>
      </c>
      <c r="H35" s="182" t="str">
        <f>'[1]ANNEXURE-I'!G4</f>
        <v>41010291 / DIRECTORATE OF SCHOOL EDUCATION</v>
      </c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</row>
    <row r="36" spans="1:19" ht="15">
      <c r="A36" s="325" t="s">
        <v>83</v>
      </c>
      <c r="B36" s="325"/>
      <c r="C36" s="325"/>
      <c r="D36" s="325"/>
      <c r="E36" s="325"/>
      <c r="F36" s="325"/>
      <c r="G36" s="14"/>
      <c r="H36" s="182">
        <f>F7</f>
        <v>0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</row>
    <row r="37" spans="1:19" s="82" customFormat="1" ht="45" customHeight="1">
      <c r="A37" s="92" t="s">
        <v>84</v>
      </c>
      <c r="B37" s="299" t="s">
        <v>85</v>
      </c>
      <c r="C37" s="299"/>
      <c r="D37" s="299"/>
      <c r="E37" s="296" t="s">
        <v>86</v>
      </c>
      <c r="F37" s="297"/>
      <c r="G37" s="298"/>
      <c r="H37" s="92" t="s">
        <v>48</v>
      </c>
      <c r="I37" s="299" t="s">
        <v>194</v>
      </c>
      <c r="J37" s="299"/>
      <c r="K37" s="296" t="s">
        <v>176</v>
      </c>
      <c r="L37" s="297"/>
      <c r="M37" s="298"/>
      <c r="N37" s="299" t="s">
        <v>48</v>
      </c>
      <c r="O37" s="299"/>
      <c r="P37" s="296" t="s">
        <v>194</v>
      </c>
      <c r="Q37" s="298"/>
      <c r="R37" s="299" t="s">
        <v>81</v>
      </c>
      <c r="S37" s="299"/>
    </row>
    <row r="38" spans="1:19" s="47" customFormat="1" ht="15">
      <c r="A38" s="93">
        <v>1</v>
      </c>
      <c r="B38" s="326">
        <v>2</v>
      </c>
      <c r="C38" s="327"/>
      <c r="D38" s="327"/>
      <c r="E38" s="300">
        <v>3</v>
      </c>
      <c r="F38" s="301"/>
      <c r="G38" s="302"/>
      <c r="H38" s="94">
        <v>4</v>
      </c>
      <c r="I38" s="294">
        <v>5</v>
      </c>
      <c r="J38" s="294"/>
      <c r="K38" s="300">
        <v>6</v>
      </c>
      <c r="L38" s="301"/>
      <c r="M38" s="302"/>
      <c r="N38" s="294">
        <v>7</v>
      </c>
      <c r="O38" s="294"/>
      <c r="P38" s="300">
        <v>8</v>
      </c>
      <c r="Q38" s="302"/>
      <c r="R38" s="294">
        <v>9</v>
      </c>
      <c r="S38" s="294"/>
    </row>
    <row r="39" spans="1:19" ht="15">
      <c r="A39" s="15">
        <v>1</v>
      </c>
      <c r="B39" s="15">
        <v>4100</v>
      </c>
      <c r="C39" s="15" t="s">
        <v>17</v>
      </c>
      <c r="D39" s="15">
        <v>20600</v>
      </c>
      <c r="E39" s="296">
        <v>360</v>
      </c>
      <c r="F39" s="297"/>
      <c r="G39" s="298"/>
      <c r="H39" s="13">
        <f>_xlfn.SUMIFS('ANNEXURE-I'!X$12:X$44,'ANNEXURE-I'!AC$12:AC$44,"&gt;="&amp;'ANNEXURE-III'!B39,'ANNEXURE-I'!AC$12:AC$44,"&lt;="&amp;'ANNEXURE-III'!D39)</f>
        <v>0</v>
      </c>
      <c r="I39" s="295">
        <f>IF(H39=0,0,(E39*H39*12))</f>
        <v>0</v>
      </c>
      <c r="J39" s="295"/>
      <c r="K39" s="328">
        <v>180</v>
      </c>
      <c r="L39" s="329"/>
      <c r="M39" s="330"/>
      <c r="N39" s="295">
        <f>_xlfn.SUMIFS('ANNEXURE-I'!Y$12:Y$44,'ANNEXURE-I'!AC$12:AC$44,"&gt;="&amp;'ANNEXURE-III'!B39,'ANNEXURE-I'!AC$12:AC$44,"&lt;="&amp;'ANNEXURE-III'!D39)</f>
        <v>0</v>
      </c>
      <c r="O39" s="295"/>
      <c r="P39" s="328">
        <f>IF(N39=0,0,(N39*K39*12))</f>
        <v>0</v>
      </c>
      <c r="Q39" s="330"/>
      <c r="R39" s="295">
        <f>I39+P39</f>
        <v>0</v>
      </c>
      <c r="S39" s="295"/>
    </row>
    <row r="40" spans="1:19" ht="15">
      <c r="A40" s="15">
        <v>2</v>
      </c>
      <c r="B40" s="15">
        <v>20601</v>
      </c>
      <c r="C40" s="15" t="s">
        <v>17</v>
      </c>
      <c r="D40" s="15">
        <v>30800</v>
      </c>
      <c r="E40" s="296">
        <v>500</v>
      </c>
      <c r="F40" s="297"/>
      <c r="G40" s="298"/>
      <c r="H40" s="13">
        <f>_xlfn.SUMIFS('ANNEXURE-I'!X$12:X$44,'ANNEXURE-I'!AC$12:AC$44,"&gt;="&amp;'ANNEXURE-III'!B40,'ANNEXURE-I'!AC$12:AC$44,"&lt;="&amp;'ANNEXURE-III'!D40)</f>
        <v>0</v>
      </c>
      <c r="I40" s="295">
        <f>IF(H40=0,0,(E40*H40*12))</f>
        <v>0</v>
      </c>
      <c r="J40" s="295"/>
      <c r="K40" s="328">
        <v>260</v>
      </c>
      <c r="L40" s="329"/>
      <c r="M40" s="330"/>
      <c r="N40" s="295">
        <f>_xlfn.SUMIFS('ANNEXURE-I'!Y$12:Y$44,'ANNEXURE-I'!AC$12:AC$44,"&gt;="&amp;'ANNEXURE-III'!B40,'ANNEXURE-I'!AC$12:AC$44,"&lt;="&amp;'ANNEXURE-III'!D40)</f>
        <v>0</v>
      </c>
      <c r="O40" s="295"/>
      <c r="P40" s="328">
        <f>IF(N40=0,0,(N40*K40*12))</f>
        <v>0</v>
      </c>
      <c r="Q40" s="330"/>
      <c r="R40" s="295">
        <f>I40+P40</f>
        <v>0</v>
      </c>
      <c r="S40" s="295"/>
    </row>
    <row r="41" spans="1:19" ht="15">
      <c r="A41" s="15">
        <v>3</v>
      </c>
      <c r="B41" s="15">
        <v>30801</v>
      </c>
      <c r="C41" s="15" t="s">
        <v>17</v>
      </c>
      <c r="D41" s="15">
        <v>41100</v>
      </c>
      <c r="E41" s="296">
        <v>800</v>
      </c>
      <c r="F41" s="297"/>
      <c r="G41" s="298"/>
      <c r="H41" s="13">
        <f>_xlfn.SUMIFS('ANNEXURE-I'!X$12:X$44,'ANNEXURE-I'!AC$12:AC$44,"&gt;="&amp;'ANNEXURE-III'!B41,'ANNEXURE-I'!AC$12:AC$44,"&lt;="&amp;'ANNEXURE-III'!D41)</f>
        <v>0</v>
      </c>
      <c r="I41" s="295">
        <f>IF(H41=0,0,(E41*H41*12))</f>
        <v>0</v>
      </c>
      <c r="J41" s="295"/>
      <c r="K41" s="328">
        <v>400</v>
      </c>
      <c r="L41" s="329"/>
      <c r="M41" s="330"/>
      <c r="N41" s="295">
        <f>_xlfn.SUMIFS('ANNEXURE-I'!Y$12:Y$44,'ANNEXURE-I'!AC$12:AC$44,"&gt;="&amp;'ANNEXURE-III'!B41,'ANNEXURE-I'!AC$12:AC$44,"&lt;="&amp;'ANNEXURE-III'!D41)</f>
        <v>0</v>
      </c>
      <c r="O41" s="295"/>
      <c r="P41" s="328">
        <f>IF(N41=0,0,(N41*K41*12))</f>
        <v>0</v>
      </c>
      <c r="Q41" s="330"/>
      <c r="R41" s="295">
        <f>I41+P41</f>
        <v>0</v>
      </c>
      <c r="S41" s="295"/>
    </row>
    <row r="42" spans="1:19" ht="15">
      <c r="A42" s="15">
        <v>4</v>
      </c>
      <c r="B42" s="15">
        <v>41101</v>
      </c>
      <c r="C42" s="15" t="s">
        <v>17</v>
      </c>
      <c r="D42" s="15">
        <v>219800</v>
      </c>
      <c r="E42" s="296">
        <v>1200</v>
      </c>
      <c r="F42" s="297"/>
      <c r="G42" s="298"/>
      <c r="H42" s="13">
        <f>_xlfn.SUMIFS('ANNEXURE-I'!X$12:X$44,'ANNEXURE-I'!AC$12:AC$44,"&gt;="&amp;'ANNEXURE-III'!B42,'ANNEXURE-I'!AC$12:AC$44,"&lt;="&amp;'ANNEXURE-III'!D42)</f>
        <v>0</v>
      </c>
      <c r="I42" s="295">
        <f>IF(H42=0,0,(E42*H42*12))</f>
        <v>0</v>
      </c>
      <c r="J42" s="295"/>
      <c r="K42" s="328">
        <v>720</v>
      </c>
      <c r="L42" s="329"/>
      <c r="M42" s="330"/>
      <c r="N42" s="295">
        <f>_xlfn.SUMIFS('ANNEXURE-I'!Y$12:Y$44,'ANNEXURE-I'!AC$12:AC$44,"&gt;="&amp;'ANNEXURE-III'!B42,'ANNEXURE-I'!AC$12:AC$44,"&lt;="&amp;'ANNEXURE-III'!D42)</f>
        <v>0</v>
      </c>
      <c r="O42" s="295"/>
      <c r="P42" s="328">
        <f>IF(N42=0,0,(N42*K42*12))</f>
        <v>0</v>
      </c>
      <c r="Q42" s="330"/>
      <c r="R42" s="295">
        <f>I42+P42</f>
        <v>0</v>
      </c>
      <c r="S42" s="295"/>
    </row>
    <row r="43" spans="1:19" s="5" customFormat="1" ht="15">
      <c r="A43" s="16"/>
      <c r="B43" s="331" t="s">
        <v>9</v>
      </c>
      <c r="C43" s="332"/>
      <c r="D43" s="333"/>
      <c r="E43" s="334"/>
      <c r="F43" s="334"/>
      <c r="G43" s="334"/>
      <c r="H43" s="108">
        <f>SUM(H39:H42)</f>
        <v>0</v>
      </c>
      <c r="I43" s="335">
        <f>SUM(I39:I42)</f>
        <v>0</v>
      </c>
      <c r="J43" s="336"/>
      <c r="K43" s="328"/>
      <c r="L43" s="329"/>
      <c r="M43" s="330"/>
      <c r="N43" s="335">
        <f>SUM(N39:N42)</f>
        <v>0</v>
      </c>
      <c r="O43" s="336"/>
      <c r="P43" s="335">
        <f>SUM(P39:P42)</f>
        <v>0</v>
      </c>
      <c r="Q43" s="336"/>
      <c r="R43" s="335">
        <f>SUM(R39:R42)</f>
        <v>0</v>
      </c>
      <c r="S43" s="336"/>
    </row>
    <row r="44" spans="1:17" s="5" customFormat="1" ht="35.25" customHeight="1">
      <c r="A44" s="71"/>
      <c r="B44" s="72"/>
      <c r="C44" s="72"/>
      <c r="D44" s="72"/>
      <c r="E44" s="72"/>
      <c r="F44" s="72"/>
      <c r="G44" s="71"/>
      <c r="H44" s="72"/>
      <c r="I44" s="72"/>
      <c r="J44" s="72"/>
      <c r="K44" s="72"/>
      <c r="L44" s="72"/>
      <c r="M44" s="319"/>
      <c r="N44" s="319"/>
      <c r="O44" s="319"/>
      <c r="P44" s="319"/>
      <c r="Q44" s="319"/>
    </row>
  </sheetData>
  <sheetProtection password="8D0A" sheet="1" objects="1" scenarios="1" selectLockedCells="1"/>
  <mergeCells count="72">
    <mergeCell ref="E41:G41"/>
    <mergeCell ref="R41:S41"/>
    <mergeCell ref="G1:K1"/>
    <mergeCell ref="R42:S42"/>
    <mergeCell ref="B43:D43"/>
    <mergeCell ref="E43:G43"/>
    <mergeCell ref="I43:J43"/>
    <mergeCell ref="K43:M43"/>
    <mergeCell ref="N43:O43"/>
    <mergeCell ref="P43:Q43"/>
    <mergeCell ref="R43:S43"/>
    <mergeCell ref="E42:G42"/>
    <mergeCell ref="I42:J42"/>
    <mergeCell ref="K42:M42"/>
    <mergeCell ref="N42:O42"/>
    <mergeCell ref="P42:Q42"/>
    <mergeCell ref="R40:S40"/>
    <mergeCell ref="K40:M40"/>
    <mergeCell ref="N40:O40"/>
    <mergeCell ref="P40:Q40"/>
    <mergeCell ref="I41:J41"/>
    <mergeCell ref="K41:M41"/>
    <mergeCell ref="N41:O41"/>
    <mergeCell ref="P41:Q41"/>
    <mergeCell ref="H30:J31"/>
    <mergeCell ref="K30:N31"/>
    <mergeCell ref="O30:S31"/>
    <mergeCell ref="A33:S33"/>
    <mergeCell ref="M44:Q44"/>
    <mergeCell ref="A35:E35"/>
    <mergeCell ref="A36:F36"/>
    <mergeCell ref="B38:D38"/>
    <mergeCell ref="B37:D37"/>
    <mergeCell ref="E39:G39"/>
    <mergeCell ref="I39:J39"/>
    <mergeCell ref="K39:M39"/>
    <mergeCell ref="N39:O39"/>
    <mergeCell ref="P39:Q39"/>
    <mergeCell ref="E40:G40"/>
    <mergeCell ref="I40:J40"/>
    <mergeCell ref="A3:S3"/>
    <mergeCell ref="A2:S2"/>
    <mergeCell ref="H35:S35"/>
    <mergeCell ref="H36:S36"/>
    <mergeCell ref="B27:D27"/>
    <mergeCell ref="B28:D28"/>
    <mergeCell ref="B29:O29"/>
    <mergeCell ref="H4:S5"/>
    <mergeCell ref="B8:D8"/>
    <mergeCell ref="A5:E5"/>
    <mergeCell ref="A4:E4"/>
    <mergeCell ref="F4:G4"/>
    <mergeCell ref="F5:G5"/>
    <mergeCell ref="A6:G6"/>
    <mergeCell ref="H6:S6"/>
    <mergeCell ref="A7:G7"/>
    <mergeCell ref="H7:S7"/>
    <mergeCell ref="R38:S38"/>
    <mergeCell ref="R39:S39"/>
    <mergeCell ref="E37:G37"/>
    <mergeCell ref="I37:J37"/>
    <mergeCell ref="K37:M37"/>
    <mergeCell ref="N37:O37"/>
    <mergeCell ref="P37:Q37"/>
    <mergeCell ref="R37:S37"/>
    <mergeCell ref="E38:G38"/>
    <mergeCell ref="I38:J38"/>
    <mergeCell ref="K38:M38"/>
    <mergeCell ref="N38:O38"/>
    <mergeCell ref="P38:Q38"/>
    <mergeCell ref="A34:S34"/>
    <mergeCell ref="B30:G31"/>
  </mergeCells>
  <printOptions horizontalCentered="1" verticalCentered="1"/>
  <pageMargins left="0.7" right="0.45" top="0.25" bottom="0.25" header="0.05" footer="0.05"/>
  <pageSetup horizontalDpi="300" verticalDpi="3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6"/>
  <sheetViews>
    <sheetView showZeros="0" view="pageBreakPreview" zoomScaleSheetLayoutView="100" zoomScalePageLayoutView="0" workbookViewId="0" topLeftCell="A2">
      <selection activeCell="F22" sqref="F22"/>
    </sheetView>
  </sheetViews>
  <sheetFormatPr defaultColWidth="9.140625" defaultRowHeight="15"/>
  <cols>
    <col min="1" max="1" width="4.00390625" style="0" customWidth="1"/>
    <col min="4" max="4" width="15.421875" style="0" customWidth="1"/>
    <col min="5" max="5" width="8.140625" style="0" customWidth="1"/>
    <col min="6" max="6" width="8.00390625" style="0" customWidth="1"/>
    <col min="7" max="7" width="12.7109375" style="0" customWidth="1"/>
    <col min="9" max="9" width="16.421875" style="0" customWidth="1"/>
    <col min="10" max="10" width="0" style="0" hidden="1" customWidth="1"/>
  </cols>
  <sheetData>
    <row r="1" spans="1:8" ht="17.25">
      <c r="A1" s="224" t="str">
        <f>'ANNEXURE-I'!A3</f>
        <v>NUMBER STATEMENT :</v>
      </c>
      <c r="B1" s="225"/>
      <c r="C1" s="225"/>
      <c r="D1" s="225"/>
      <c r="E1" s="225"/>
      <c r="F1" s="225"/>
      <c r="G1" s="142" t="str">
        <f>'ANNEXURE-I'!N3</f>
        <v>2025</v>
      </c>
      <c r="H1" s="141" t="str">
        <f>'ANNEXURE-I'!O3</f>
        <v>- 2026</v>
      </c>
    </row>
    <row r="2" spans="1:9" ht="15.75">
      <c r="A2" s="245" t="str">
        <f>'ANNEXURE-I'!A3:AA3</f>
        <v>NUMBER STATEMENT :</v>
      </c>
      <c r="B2" s="245"/>
      <c r="C2" s="245"/>
      <c r="D2" s="245"/>
      <c r="E2" s="245"/>
      <c r="F2" s="245"/>
      <c r="G2" s="245"/>
      <c r="H2" s="245"/>
      <c r="I2" s="245"/>
    </row>
    <row r="3" spans="1:9" ht="15.75">
      <c r="A3" s="355" t="s">
        <v>137</v>
      </c>
      <c r="B3" s="356"/>
      <c r="C3" s="356"/>
      <c r="D3" s="356"/>
      <c r="E3" s="356"/>
      <c r="F3" s="356"/>
      <c r="G3" s="356"/>
      <c r="H3" s="356"/>
      <c r="I3" s="357"/>
    </row>
    <row r="4" spans="1:9" ht="15.75">
      <c r="A4" s="358" t="s">
        <v>103</v>
      </c>
      <c r="B4" s="245"/>
      <c r="C4" s="245"/>
      <c r="D4" s="245"/>
      <c r="E4" s="245"/>
      <c r="F4" s="245"/>
      <c r="G4" s="245"/>
      <c r="H4" s="245"/>
      <c r="I4" s="359"/>
    </row>
    <row r="5" spans="1:9" s="29" customFormat="1" ht="19.5" customHeight="1">
      <c r="A5" s="360" t="s">
        <v>0</v>
      </c>
      <c r="B5" s="361"/>
      <c r="C5" s="361"/>
      <c r="D5" s="265">
        <f>'ANNEXURE-II'!E6</f>
        <v>43</v>
      </c>
      <c r="E5" s="266"/>
      <c r="F5" s="362" t="str">
        <f>'ANNEXURE-III'!H4</f>
        <v>41010291 / SCHOOL EDUCATION</v>
      </c>
      <c r="G5" s="363"/>
      <c r="H5" s="363"/>
      <c r="I5" s="364"/>
    </row>
    <row r="6" spans="1:9" s="29" customFormat="1" ht="19.5" customHeight="1">
      <c r="A6" s="360" t="s">
        <v>1</v>
      </c>
      <c r="B6" s="361"/>
      <c r="C6" s="361"/>
      <c r="D6" s="265" t="str">
        <f>'ANNEXURE-II'!E7</f>
        <v>03</v>
      </c>
      <c r="E6" s="266"/>
      <c r="F6" s="365"/>
      <c r="G6" s="366"/>
      <c r="H6" s="366"/>
      <c r="I6" s="367"/>
    </row>
    <row r="7" spans="1:9" s="29" customFormat="1" ht="32.25" customHeight="1">
      <c r="A7" s="339" t="str">
        <f>'ANNEXURE-I'!A6:F6</f>
        <v>IFHRMS CODE / SUB-ORDINATE OFFICE NAME &amp; PLACE</v>
      </c>
      <c r="B7" s="286"/>
      <c r="C7" s="286"/>
      <c r="D7" s="286"/>
      <c r="E7" s="287"/>
      <c r="F7" s="343">
        <f>'ANNEXURE-I'!G6</f>
        <v>0</v>
      </c>
      <c r="G7" s="341"/>
      <c r="H7" s="341"/>
      <c r="I7" s="344"/>
    </row>
    <row r="8" spans="1:9" s="29" customFormat="1" ht="19.5" customHeight="1">
      <c r="A8" s="340" t="str">
        <f>'ANNEXURE-I'!A7:F7</f>
        <v>HEAD OF ACCOUNT</v>
      </c>
      <c r="B8" s="341"/>
      <c r="C8" s="341"/>
      <c r="D8" s="341"/>
      <c r="E8" s="342"/>
      <c r="F8" s="343" t="str">
        <f>'ANNEXURE-III'!H7</f>
        <v>2202-02-101 AA</v>
      </c>
      <c r="G8" s="341"/>
      <c r="H8" s="341"/>
      <c r="I8" s="344"/>
    </row>
    <row r="9" spans="1:9" ht="43.5" customHeight="1">
      <c r="A9" s="30" t="s">
        <v>50</v>
      </c>
      <c r="B9" s="369" t="s">
        <v>96</v>
      </c>
      <c r="C9" s="369"/>
      <c r="D9" s="369"/>
      <c r="E9" s="60" t="s">
        <v>94</v>
      </c>
      <c r="F9" s="60" t="s">
        <v>40</v>
      </c>
      <c r="G9" s="133" t="s">
        <v>81</v>
      </c>
      <c r="H9" s="350" t="s">
        <v>95</v>
      </c>
      <c r="I9" s="351"/>
    </row>
    <row r="10" spans="1:9" s="48" customFormat="1" ht="18.75" customHeight="1">
      <c r="A10" s="49" t="s">
        <v>87</v>
      </c>
      <c r="B10" s="345" t="s">
        <v>88</v>
      </c>
      <c r="C10" s="346"/>
      <c r="D10" s="347"/>
      <c r="E10" s="50" t="s">
        <v>89</v>
      </c>
      <c r="F10" s="50" t="s">
        <v>90</v>
      </c>
      <c r="G10" s="50" t="s">
        <v>91</v>
      </c>
      <c r="H10" s="348" t="s">
        <v>92</v>
      </c>
      <c r="I10" s="349"/>
    </row>
    <row r="11" spans="1:9" ht="18" customHeight="1">
      <c r="A11" s="33">
        <v>1</v>
      </c>
      <c r="B11" s="314" t="s">
        <v>212</v>
      </c>
      <c r="C11" s="314"/>
      <c r="D11" s="314"/>
      <c r="E11" s="27">
        <v>100</v>
      </c>
      <c r="F11" s="57"/>
      <c r="G11" s="34">
        <f aca="true" t="shared" si="0" ref="G11:G22">E11*F11*12</f>
        <v>0</v>
      </c>
      <c r="H11" s="337"/>
      <c r="I11" s="338"/>
    </row>
    <row r="12" spans="1:9" ht="18" customHeight="1">
      <c r="A12" s="33">
        <v>2</v>
      </c>
      <c r="B12" s="314" t="s">
        <v>213</v>
      </c>
      <c r="C12" s="314"/>
      <c r="D12" s="314"/>
      <c r="E12" s="27">
        <v>250</v>
      </c>
      <c r="F12" s="57"/>
      <c r="G12" s="34">
        <f t="shared" si="0"/>
        <v>0</v>
      </c>
      <c r="H12" s="337"/>
      <c r="I12" s="338"/>
    </row>
    <row r="13" spans="1:9" ht="18" customHeight="1">
      <c r="A13" s="33">
        <v>3</v>
      </c>
      <c r="B13" s="314" t="s">
        <v>102</v>
      </c>
      <c r="C13" s="314"/>
      <c r="D13" s="314"/>
      <c r="E13" s="27">
        <v>500</v>
      </c>
      <c r="F13" s="57"/>
      <c r="G13" s="34">
        <f t="shared" si="0"/>
        <v>0</v>
      </c>
      <c r="H13" s="337"/>
      <c r="I13" s="338"/>
    </row>
    <row r="14" spans="1:9" ht="27" customHeight="1">
      <c r="A14" s="33">
        <v>4</v>
      </c>
      <c r="B14" s="370" t="s">
        <v>97</v>
      </c>
      <c r="C14" s="371"/>
      <c r="D14" s="372"/>
      <c r="E14" s="28">
        <v>500</v>
      </c>
      <c r="F14" s="57"/>
      <c r="G14" s="35">
        <f t="shared" si="0"/>
        <v>0</v>
      </c>
      <c r="H14" s="337"/>
      <c r="I14" s="338"/>
    </row>
    <row r="15" spans="1:9" ht="16.5" customHeight="1">
      <c r="A15" s="33">
        <v>5</v>
      </c>
      <c r="B15" s="352" t="s">
        <v>98</v>
      </c>
      <c r="C15" s="353"/>
      <c r="D15" s="354"/>
      <c r="E15" s="27">
        <v>500</v>
      </c>
      <c r="F15" s="57"/>
      <c r="G15" s="34">
        <f t="shared" si="0"/>
        <v>0</v>
      </c>
      <c r="H15" s="337"/>
      <c r="I15" s="338"/>
    </row>
    <row r="16" spans="1:9" ht="18" customHeight="1">
      <c r="A16" s="33">
        <v>6</v>
      </c>
      <c r="B16" s="314" t="s">
        <v>177</v>
      </c>
      <c r="C16" s="314"/>
      <c r="D16" s="314"/>
      <c r="E16" s="27">
        <v>1500</v>
      </c>
      <c r="F16" s="57"/>
      <c r="G16" s="34">
        <f t="shared" si="0"/>
        <v>0</v>
      </c>
      <c r="H16" s="337"/>
      <c r="I16" s="338"/>
    </row>
    <row r="17" spans="1:9" ht="18" customHeight="1">
      <c r="A17" s="33">
        <v>7</v>
      </c>
      <c r="B17" s="314" t="s">
        <v>214</v>
      </c>
      <c r="C17" s="314"/>
      <c r="D17" s="314"/>
      <c r="E17" s="27">
        <v>100</v>
      </c>
      <c r="F17" s="57"/>
      <c r="G17" s="34">
        <f t="shared" si="0"/>
        <v>0</v>
      </c>
      <c r="H17" s="337"/>
      <c r="I17" s="338"/>
    </row>
    <row r="18" spans="1:9" ht="18" customHeight="1">
      <c r="A18" s="33">
        <v>8</v>
      </c>
      <c r="B18" s="314" t="s">
        <v>178</v>
      </c>
      <c r="C18" s="314"/>
      <c r="D18" s="314"/>
      <c r="E18" s="27">
        <v>2500</v>
      </c>
      <c r="F18" s="57"/>
      <c r="G18" s="34">
        <f t="shared" si="0"/>
        <v>0</v>
      </c>
      <c r="H18" s="337"/>
      <c r="I18" s="338"/>
    </row>
    <row r="19" spans="1:9" ht="18" customHeight="1">
      <c r="A19" s="33">
        <v>9</v>
      </c>
      <c r="B19" s="314" t="s">
        <v>99</v>
      </c>
      <c r="C19" s="314"/>
      <c r="D19" s="314"/>
      <c r="E19" s="27">
        <v>200</v>
      </c>
      <c r="F19" s="57"/>
      <c r="G19" s="34">
        <f t="shared" si="0"/>
        <v>0</v>
      </c>
      <c r="H19" s="337"/>
      <c r="I19" s="338"/>
    </row>
    <row r="20" spans="1:9" ht="18" customHeight="1">
      <c r="A20" s="33">
        <v>10</v>
      </c>
      <c r="B20" s="314" t="s">
        <v>100</v>
      </c>
      <c r="C20" s="314"/>
      <c r="D20" s="314"/>
      <c r="E20" s="27">
        <v>1500</v>
      </c>
      <c r="F20" s="57"/>
      <c r="G20" s="34">
        <f t="shared" si="0"/>
        <v>0</v>
      </c>
      <c r="H20" s="337"/>
      <c r="I20" s="338"/>
    </row>
    <row r="21" spans="1:9" ht="18" customHeight="1">
      <c r="A21" s="33">
        <v>11</v>
      </c>
      <c r="B21" s="314" t="s">
        <v>100</v>
      </c>
      <c r="C21" s="314"/>
      <c r="D21" s="314"/>
      <c r="E21" s="27">
        <v>3000</v>
      </c>
      <c r="F21" s="57"/>
      <c r="G21" s="34">
        <f t="shared" si="0"/>
        <v>0</v>
      </c>
      <c r="H21" s="337"/>
      <c r="I21" s="338"/>
    </row>
    <row r="22" spans="1:9" ht="18" customHeight="1">
      <c r="A22" s="33">
        <v>12</v>
      </c>
      <c r="B22" s="314" t="s">
        <v>100</v>
      </c>
      <c r="C22" s="314"/>
      <c r="D22" s="314"/>
      <c r="E22" s="27">
        <v>6000</v>
      </c>
      <c r="F22" s="57"/>
      <c r="G22" s="34">
        <f t="shared" si="0"/>
        <v>0</v>
      </c>
      <c r="H22" s="337"/>
      <c r="I22" s="338"/>
    </row>
    <row r="23" spans="1:9" ht="18" customHeight="1">
      <c r="A23" s="33">
        <v>13</v>
      </c>
      <c r="B23" s="314" t="s">
        <v>101</v>
      </c>
      <c r="C23" s="314"/>
      <c r="D23" s="314"/>
      <c r="E23" s="27">
        <v>1200</v>
      </c>
      <c r="F23" s="57"/>
      <c r="G23" s="34">
        <f>E23*F23*4</f>
        <v>0</v>
      </c>
      <c r="H23" s="337"/>
      <c r="I23" s="338"/>
    </row>
    <row r="24" spans="1:9" ht="18" customHeight="1">
      <c r="A24" s="33">
        <v>14</v>
      </c>
      <c r="B24" s="314" t="s">
        <v>101</v>
      </c>
      <c r="C24" s="314"/>
      <c r="D24" s="314"/>
      <c r="E24" s="27">
        <v>1500</v>
      </c>
      <c r="F24" s="57"/>
      <c r="G24" s="34">
        <f>E24*F24*4</f>
        <v>0</v>
      </c>
      <c r="H24" s="337"/>
      <c r="I24" s="338"/>
    </row>
    <row r="25" spans="1:9" s="29" customFormat="1" ht="18" customHeight="1" thickBot="1">
      <c r="A25" s="31"/>
      <c r="B25" s="376" t="s">
        <v>59</v>
      </c>
      <c r="C25" s="376"/>
      <c r="D25" s="376"/>
      <c r="E25" s="32"/>
      <c r="F25" s="32">
        <f>SUM(F11:F24)</f>
        <v>0</v>
      </c>
      <c r="G25" s="32">
        <f>SUM(G11:G24)</f>
        <v>0</v>
      </c>
      <c r="H25" s="374"/>
      <c r="I25" s="375"/>
    </row>
    <row r="26" spans="1:9" s="3" customFormat="1" ht="22.5" customHeight="1">
      <c r="A26" s="25"/>
      <c r="B26" s="24"/>
      <c r="C26" s="24"/>
      <c r="D26" s="24"/>
      <c r="E26" s="25"/>
      <c r="F26" s="25"/>
      <c r="G26" s="25"/>
      <c r="H26" s="26"/>
      <c r="I26" s="26"/>
    </row>
    <row r="27" spans="1:9" s="3" customFormat="1" ht="25.5" customHeight="1">
      <c r="A27" s="377" t="s">
        <v>138</v>
      </c>
      <c r="B27" s="377"/>
      <c r="C27" s="377"/>
      <c r="D27" s="377"/>
      <c r="E27" s="377"/>
      <c r="F27" s="377"/>
      <c r="G27" s="377"/>
      <c r="H27" s="377"/>
      <c r="I27" s="377"/>
    </row>
    <row r="28" spans="1:9" ht="37.5" customHeight="1">
      <c r="A28" s="73" t="s">
        <v>50</v>
      </c>
      <c r="B28" s="373" t="s">
        <v>74</v>
      </c>
      <c r="C28" s="373"/>
      <c r="D28" s="373"/>
      <c r="E28" s="373" t="s">
        <v>94</v>
      </c>
      <c r="F28" s="373"/>
      <c r="G28" s="373" t="s">
        <v>48</v>
      </c>
      <c r="H28" s="373"/>
      <c r="I28" s="74" t="s">
        <v>104</v>
      </c>
    </row>
    <row r="29" spans="1:10" ht="23.25" customHeight="1">
      <c r="A29" s="36">
        <v>1</v>
      </c>
      <c r="B29" s="314" t="s">
        <v>105</v>
      </c>
      <c r="C29" s="314"/>
      <c r="D29" s="314"/>
      <c r="E29" s="233">
        <v>3000</v>
      </c>
      <c r="F29" s="233"/>
      <c r="G29" s="368">
        <f>_xlfn.SUMIFS('ANNEXURE-I'!N$12:N$44,'ANNEXURE-I'!D$12:D$44,"&lt;="&amp;'ANNEXURE-IV'!J$29,'ANNEXURE-I'!D$12:D$44,"&gt;"&amp;J$30)</f>
        <v>0</v>
      </c>
      <c r="H29" s="368"/>
      <c r="I29" s="37">
        <f>E29*G29</f>
        <v>0</v>
      </c>
      <c r="J29">
        <v>35400</v>
      </c>
    </row>
    <row r="30" spans="1:10" ht="23.25" customHeight="1">
      <c r="A30" s="36">
        <v>2</v>
      </c>
      <c r="B30" s="317" t="s">
        <v>106</v>
      </c>
      <c r="C30" s="292"/>
      <c r="D30" s="293"/>
      <c r="E30" s="233">
        <v>1000</v>
      </c>
      <c r="F30" s="233"/>
      <c r="G30" s="368">
        <f>SUMIF('ANNEXURE-I'!D$12:D$44,"&lt;="&amp;'ANNEXURE-IV'!J$30,'ANNEXURE-I'!N$12:N$44)</f>
        <v>0</v>
      </c>
      <c r="H30" s="368"/>
      <c r="I30" s="37">
        <f>E30*G30</f>
        <v>0</v>
      </c>
      <c r="J30">
        <v>4100</v>
      </c>
    </row>
    <row r="31" spans="1:9" ht="23.25" customHeight="1" thickBot="1">
      <c r="A31" s="38"/>
      <c r="B31" s="380" t="s">
        <v>59</v>
      </c>
      <c r="C31" s="380"/>
      <c r="D31" s="380"/>
      <c r="E31" s="381"/>
      <c r="F31" s="382"/>
      <c r="G31" s="381">
        <f>SUM(G29:H30)</f>
        <v>0</v>
      </c>
      <c r="H31" s="382"/>
      <c r="I31" s="39">
        <f>SUM(I29:I30)</f>
        <v>0</v>
      </c>
    </row>
    <row r="32" spans="2:9" s="3" customFormat="1" ht="35.25" customHeight="1" thickBot="1">
      <c r="B32" s="26"/>
      <c r="C32" s="26"/>
      <c r="D32" s="26"/>
      <c r="E32" s="6"/>
      <c r="F32" s="6"/>
      <c r="G32" s="6"/>
      <c r="H32" s="6"/>
      <c r="I32" s="6"/>
    </row>
    <row r="33" spans="1:9" ht="33" customHeight="1">
      <c r="A33" s="383" t="s">
        <v>107</v>
      </c>
      <c r="B33" s="384"/>
      <c r="C33" s="384"/>
      <c r="D33" s="384"/>
      <c r="E33" s="384"/>
      <c r="F33" s="384"/>
      <c r="G33" s="384"/>
      <c r="H33" s="384"/>
      <c r="I33" s="385"/>
    </row>
    <row r="34" spans="1:9" ht="27.75" customHeight="1">
      <c r="A34" s="75" t="s">
        <v>50</v>
      </c>
      <c r="B34" s="230" t="s">
        <v>108</v>
      </c>
      <c r="C34" s="230"/>
      <c r="D34" s="230"/>
      <c r="E34" s="230" t="s">
        <v>109</v>
      </c>
      <c r="F34" s="230"/>
      <c r="G34" s="230"/>
      <c r="H34" s="230" t="s">
        <v>110</v>
      </c>
      <c r="I34" s="386"/>
    </row>
    <row r="35" spans="1:9" ht="27.75" customHeight="1" thickBot="1">
      <c r="A35" s="23">
        <v>1</v>
      </c>
      <c r="B35" s="378">
        <f>'ANNEXURE-I'!N45-'ANNEXURE-I'!AA45</f>
        <v>0</v>
      </c>
      <c r="C35" s="378"/>
      <c r="D35" s="378"/>
      <c r="E35" s="378">
        <f>B35*300*12</f>
        <v>0</v>
      </c>
      <c r="F35" s="378"/>
      <c r="G35" s="378"/>
      <c r="H35" s="378">
        <f>'ANNEXURE-I'!AA45</f>
        <v>0</v>
      </c>
      <c r="I35" s="379"/>
    </row>
    <row r="36" spans="2:4" ht="15">
      <c r="B36" s="288"/>
      <c r="C36" s="288"/>
      <c r="D36" s="288"/>
    </row>
  </sheetData>
  <sheetProtection password="8D0A" sheet="1" objects="1" scenarios="1" selectLockedCells="1"/>
  <mergeCells count="68">
    <mergeCell ref="A1:F1"/>
    <mergeCell ref="A2:I2"/>
    <mergeCell ref="B36:D36"/>
    <mergeCell ref="B35:D35"/>
    <mergeCell ref="E35:G35"/>
    <mergeCell ref="H35:I35"/>
    <mergeCell ref="B31:D31"/>
    <mergeCell ref="E31:F31"/>
    <mergeCell ref="G31:H31"/>
    <mergeCell ref="A33:I33"/>
    <mergeCell ref="B34:D34"/>
    <mergeCell ref="E34:G34"/>
    <mergeCell ref="H34:I34"/>
    <mergeCell ref="B30:D30"/>
    <mergeCell ref="E30:F30"/>
    <mergeCell ref="G30:H30"/>
    <mergeCell ref="B18:D18"/>
    <mergeCell ref="H18:I18"/>
    <mergeCell ref="B19:D19"/>
    <mergeCell ref="H19:I19"/>
    <mergeCell ref="B28:D28"/>
    <mergeCell ref="E28:F28"/>
    <mergeCell ref="G28:H28"/>
    <mergeCell ref="B22:D22"/>
    <mergeCell ref="H22:I22"/>
    <mergeCell ref="H25:I25"/>
    <mergeCell ref="B25:D25"/>
    <mergeCell ref="A27:I27"/>
    <mergeCell ref="B23:D23"/>
    <mergeCell ref="H23:I23"/>
    <mergeCell ref="B24:D24"/>
    <mergeCell ref="H24:I24"/>
    <mergeCell ref="B29:D29"/>
    <mergeCell ref="E29:F29"/>
    <mergeCell ref="G29:H29"/>
    <mergeCell ref="B9:D9"/>
    <mergeCell ref="B12:D12"/>
    <mergeCell ref="H12:I12"/>
    <mergeCell ref="B13:D13"/>
    <mergeCell ref="H13:I13"/>
    <mergeCell ref="B20:D20"/>
    <mergeCell ref="H20:I20"/>
    <mergeCell ref="B21:D21"/>
    <mergeCell ref="H21:I21"/>
    <mergeCell ref="B17:D17"/>
    <mergeCell ref="H17:I17"/>
    <mergeCell ref="B14:D14"/>
    <mergeCell ref="B16:D16"/>
    <mergeCell ref="A3:I3"/>
    <mergeCell ref="A4:I4"/>
    <mergeCell ref="A5:C5"/>
    <mergeCell ref="A6:C6"/>
    <mergeCell ref="F5:I6"/>
    <mergeCell ref="D5:E5"/>
    <mergeCell ref="D6:E6"/>
    <mergeCell ref="H16:I16"/>
    <mergeCell ref="A7:E7"/>
    <mergeCell ref="A8:E8"/>
    <mergeCell ref="F7:I7"/>
    <mergeCell ref="F8:I8"/>
    <mergeCell ref="B10:D10"/>
    <mergeCell ref="H10:I10"/>
    <mergeCell ref="H9:I9"/>
    <mergeCell ref="H14:I14"/>
    <mergeCell ref="B15:D15"/>
    <mergeCell ref="H15:I15"/>
    <mergeCell ref="B11:D11"/>
    <mergeCell ref="H11:I11"/>
  </mergeCells>
  <printOptions horizontalCentered="1"/>
  <pageMargins left="0.45" right="0.7" top="1" bottom="0.5" header="0.3" footer="0.3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L41"/>
  <sheetViews>
    <sheetView showZeros="0" view="pageBreakPreview"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4.140625" style="0" customWidth="1"/>
    <col min="4" max="4" width="6.8515625" style="0" customWidth="1"/>
    <col min="5" max="5" width="8.00390625" style="0" customWidth="1"/>
    <col min="7" max="8" width="9.00390625" style="0" customWidth="1"/>
    <col min="9" max="9" width="8.7109375" style="0" customWidth="1"/>
    <col min="10" max="11" width="8.8515625" style="0" customWidth="1"/>
  </cols>
  <sheetData>
    <row r="1" ht="7.5" customHeight="1"/>
    <row r="2" spans="1:12" ht="17.25">
      <c r="A2" s="224" t="str">
        <f>'ANNEXURE-IV'!A1:F1</f>
        <v>NUMBER STATEMENT :</v>
      </c>
      <c r="B2" s="225"/>
      <c r="C2" s="225"/>
      <c r="D2" s="225"/>
      <c r="E2" s="225"/>
      <c r="F2" s="225"/>
      <c r="G2" s="225"/>
      <c r="H2" s="147" t="str">
        <f>'ANNEXURE-IV'!G1</f>
        <v>2025</v>
      </c>
      <c r="I2" s="141" t="str">
        <f>'ANNEXURE-IV'!H1</f>
        <v>- 2026</v>
      </c>
      <c r="L2" s="146"/>
    </row>
    <row r="3" spans="1:12" ht="15.75">
      <c r="A3" s="396" t="s">
        <v>136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ht="15.75">
      <c r="A4" s="396" t="s">
        <v>208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1:12" ht="15">
      <c r="A5" s="409" t="s">
        <v>0</v>
      </c>
      <c r="B5" s="409"/>
      <c r="C5" s="409"/>
      <c r="D5" s="392">
        <f>'ANNEXURE-II'!E6</f>
        <v>43</v>
      </c>
      <c r="E5" s="393"/>
      <c r="F5" s="397" t="str">
        <f>'ANNEXURE-III'!H4</f>
        <v>41010291 / SCHOOL EDUCATION</v>
      </c>
      <c r="G5" s="398"/>
      <c r="H5" s="398"/>
      <c r="I5" s="398"/>
      <c r="J5" s="398"/>
      <c r="K5" s="398"/>
      <c r="L5" s="399"/>
    </row>
    <row r="6" spans="1:12" ht="15">
      <c r="A6" s="409" t="s">
        <v>1</v>
      </c>
      <c r="B6" s="409"/>
      <c r="C6" s="409"/>
      <c r="D6" s="392" t="str">
        <f>'ANNEXURE-II'!E7</f>
        <v>03</v>
      </c>
      <c r="E6" s="393"/>
      <c r="F6" s="400"/>
      <c r="G6" s="401"/>
      <c r="H6" s="401"/>
      <c r="I6" s="401"/>
      <c r="J6" s="401"/>
      <c r="K6" s="401"/>
      <c r="L6" s="402"/>
    </row>
    <row r="7" spans="1:12" ht="34.5" customHeight="1">
      <c r="A7" s="410" t="str">
        <f>'ANNEXURE-I'!A6:F6</f>
        <v>IFHRMS CODE / SUB-ORDINATE OFFICE NAME &amp; PLACE</v>
      </c>
      <c r="B7" s="411"/>
      <c r="C7" s="411"/>
      <c r="D7" s="411"/>
      <c r="E7" s="412"/>
      <c r="F7" s="403">
        <f>'ANNEXURE-I'!G6</f>
        <v>0</v>
      </c>
      <c r="G7" s="404"/>
      <c r="H7" s="404"/>
      <c r="I7" s="404"/>
      <c r="J7" s="404"/>
      <c r="K7" s="404"/>
      <c r="L7" s="405"/>
    </row>
    <row r="8" spans="1:12" ht="15">
      <c r="A8" s="409" t="str">
        <f>'ANNEXURE-IV'!A8:E8</f>
        <v>HEAD OF ACCOUNT</v>
      </c>
      <c r="B8" s="409"/>
      <c r="C8" s="409"/>
      <c r="D8" s="409"/>
      <c r="E8" s="409"/>
      <c r="F8" s="406" t="str">
        <f>'ANNEXURE-III'!H7</f>
        <v>2202-02-101 AA</v>
      </c>
      <c r="G8" s="407"/>
      <c r="H8" s="407"/>
      <c r="I8" s="407"/>
      <c r="J8" s="407"/>
      <c r="K8" s="407"/>
      <c r="L8" s="408"/>
    </row>
    <row r="9" spans="1:12" ht="54" customHeight="1">
      <c r="A9" s="76" t="s">
        <v>50</v>
      </c>
      <c r="B9" s="394" t="s">
        <v>113</v>
      </c>
      <c r="C9" s="394"/>
      <c r="D9" s="394"/>
      <c r="E9" s="76" t="s">
        <v>111</v>
      </c>
      <c r="F9" s="76" t="s">
        <v>112</v>
      </c>
      <c r="G9" s="76" t="s">
        <v>154</v>
      </c>
      <c r="H9" s="76" t="s">
        <v>114</v>
      </c>
      <c r="I9" s="391" t="s">
        <v>139</v>
      </c>
      <c r="J9" s="391"/>
      <c r="K9" s="391"/>
      <c r="L9" s="391"/>
    </row>
    <row r="10" spans="1:12" ht="19.5" customHeight="1">
      <c r="A10" s="87">
        <v>1</v>
      </c>
      <c r="B10" s="395" t="s">
        <v>115</v>
      </c>
      <c r="C10" s="395"/>
      <c r="D10" s="395"/>
      <c r="E10" s="59"/>
      <c r="F10" s="91">
        <v>2000</v>
      </c>
      <c r="G10" s="59">
        <f>F10*E10*12</f>
        <v>0</v>
      </c>
      <c r="H10" s="59"/>
      <c r="I10" s="388"/>
      <c r="J10" s="388"/>
      <c r="K10" s="388"/>
      <c r="L10" s="388"/>
    </row>
    <row r="11" spans="1:12" ht="19.5" customHeight="1">
      <c r="A11" s="87">
        <v>2</v>
      </c>
      <c r="B11" s="387" t="s">
        <v>116</v>
      </c>
      <c r="C11" s="387"/>
      <c r="D11" s="387"/>
      <c r="E11" s="57"/>
      <c r="F11" s="91">
        <v>1000</v>
      </c>
      <c r="G11" s="59">
        <f aca="true" t="shared" si="0" ref="G11:G34">F11*E11*12</f>
        <v>0</v>
      </c>
      <c r="H11" s="57"/>
      <c r="I11" s="337"/>
      <c r="J11" s="337"/>
      <c r="K11" s="337"/>
      <c r="L11" s="337"/>
    </row>
    <row r="12" spans="1:12" ht="19.5" customHeight="1">
      <c r="A12" s="87">
        <v>3</v>
      </c>
      <c r="B12" s="387" t="s">
        <v>117</v>
      </c>
      <c r="C12" s="387"/>
      <c r="D12" s="387"/>
      <c r="E12" s="57"/>
      <c r="F12" s="91">
        <v>2000</v>
      </c>
      <c r="G12" s="59">
        <f t="shared" si="0"/>
        <v>0</v>
      </c>
      <c r="H12" s="57"/>
      <c r="I12" s="337"/>
      <c r="J12" s="337"/>
      <c r="K12" s="337"/>
      <c r="L12" s="337"/>
    </row>
    <row r="13" spans="1:12" ht="19.5" customHeight="1">
      <c r="A13" s="87">
        <v>4</v>
      </c>
      <c r="B13" s="387" t="s">
        <v>117</v>
      </c>
      <c r="C13" s="387"/>
      <c r="D13" s="387"/>
      <c r="E13" s="59"/>
      <c r="F13" s="91">
        <v>6500</v>
      </c>
      <c r="G13" s="59">
        <f t="shared" si="0"/>
        <v>0</v>
      </c>
      <c r="H13" s="59"/>
      <c r="I13" s="388"/>
      <c r="J13" s="388"/>
      <c r="K13" s="388"/>
      <c r="L13" s="388"/>
    </row>
    <row r="14" spans="1:12" ht="19.5" customHeight="1">
      <c r="A14" s="87">
        <v>5</v>
      </c>
      <c r="B14" s="387" t="s">
        <v>117</v>
      </c>
      <c r="C14" s="387"/>
      <c r="D14" s="387"/>
      <c r="E14" s="59"/>
      <c r="F14" s="91">
        <v>5000</v>
      </c>
      <c r="G14" s="59">
        <f t="shared" si="0"/>
        <v>0</v>
      </c>
      <c r="H14" s="59"/>
      <c r="I14" s="388"/>
      <c r="J14" s="388"/>
      <c r="K14" s="388"/>
      <c r="L14" s="388"/>
    </row>
    <row r="15" spans="1:12" ht="19.5" customHeight="1">
      <c r="A15" s="87">
        <v>6</v>
      </c>
      <c r="B15" s="387" t="s">
        <v>118</v>
      </c>
      <c r="C15" s="387"/>
      <c r="D15" s="387"/>
      <c r="E15" s="59"/>
      <c r="F15" s="91">
        <v>1500</v>
      </c>
      <c r="G15" s="59">
        <f t="shared" si="0"/>
        <v>0</v>
      </c>
      <c r="H15" s="59"/>
      <c r="I15" s="388"/>
      <c r="J15" s="388"/>
      <c r="K15" s="388"/>
      <c r="L15" s="388"/>
    </row>
    <row r="16" spans="1:12" ht="30" customHeight="1">
      <c r="A16" s="87">
        <v>7</v>
      </c>
      <c r="B16" s="387" t="s">
        <v>119</v>
      </c>
      <c r="C16" s="387"/>
      <c r="D16" s="387"/>
      <c r="E16" s="59"/>
      <c r="F16" s="91">
        <v>2000</v>
      </c>
      <c r="G16" s="59">
        <f t="shared" si="0"/>
        <v>0</v>
      </c>
      <c r="H16" s="59"/>
      <c r="I16" s="388"/>
      <c r="J16" s="388"/>
      <c r="K16" s="388"/>
      <c r="L16" s="388"/>
    </row>
    <row r="17" spans="1:12" ht="19.5" customHeight="1">
      <c r="A17" s="87">
        <v>8</v>
      </c>
      <c r="B17" s="387" t="s">
        <v>22</v>
      </c>
      <c r="C17" s="387"/>
      <c r="D17" s="387"/>
      <c r="E17" s="59"/>
      <c r="F17" s="91">
        <v>4000</v>
      </c>
      <c r="G17" s="59">
        <f t="shared" si="0"/>
        <v>0</v>
      </c>
      <c r="H17" s="59"/>
      <c r="I17" s="388"/>
      <c r="J17" s="388"/>
      <c r="K17" s="388"/>
      <c r="L17" s="388"/>
    </row>
    <row r="18" spans="1:12" ht="19.5" customHeight="1">
      <c r="A18" s="87">
        <v>9</v>
      </c>
      <c r="B18" s="387" t="s">
        <v>120</v>
      </c>
      <c r="C18" s="387"/>
      <c r="D18" s="387"/>
      <c r="E18" s="59"/>
      <c r="F18" s="91">
        <v>2000</v>
      </c>
      <c r="G18" s="59">
        <f t="shared" si="0"/>
        <v>0</v>
      </c>
      <c r="H18" s="59"/>
      <c r="I18" s="388"/>
      <c r="J18" s="388"/>
      <c r="K18" s="388"/>
      <c r="L18" s="388"/>
    </row>
    <row r="19" spans="1:12" ht="15.75" customHeight="1">
      <c r="A19" s="87">
        <v>10</v>
      </c>
      <c r="B19" s="387" t="s">
        <v>121</v>
      </c>
      <c r="C19" s="387"/>
      <c r="D19" s="387"/>
      <c r="E19" s="59"/>
      <c r="F19" s="91">
        <v>7500</v>
      </c>
      <c r="G19" s="59">
        <f t="shared" si="0"/>
        <v>0</v>
      </c>
      <c r="H19" s="59"/>
      <c r="I19" s="388"/>
      <c r="J19" s="388"/>
      <c r="K19" s="388"/>
      <c r="L19" s="388"/>
    </row>
    <row r="20" spans="1:12" ht="30" customHeight="1">
      <c r="A20" s="87">
        <v>11</v>
      </c>
      <c r="B20" s="387" t="s">
        <v>122</v>
      </c>
      <c r="C20" s="387"/>
      <c r="D20" s="387"/>
      <c r="E20" s="59"/>
      <c r="F20" s="91">
        <v>2000</v>
      </c>
      <c r="G20" s="59">
        <f t="shared" si="0"/>
        <v>0</v>
      </c>
      <c r="H20" s="59"/>
      <c r="I20" s="388"/>
      <c r="J20" s="388"/>
      <c r="K20" s="388"/>
      <c r="L20" s="388"/>
    </row>
    <row r="21" spans="1:12" ht="19.5" customHeight="1">
      <c r="A21" s="87">
        <v>12</v>
      </c>
      <c r="B21" s="387" t="s">
        <v>123</v>
      </c>
      <c r="C21" s="387"/>
      <c r="D21" s="387"/>
      <c r="E21" s="59"/>
      <c r="F21" s="91">
        <v>3000</v>
      </c>
      <c r="G21" s="59">
        <f t="shared" si="0"/>
        <v>0</v>
      </c>
      <c r="H21" s="59"/>
      <c r="I21" s="388"/>
      <c r="J21" s="388"/>
      <c r="K21" s="388"/>
      <c r="L21" s="388"/>
    </row>
    <row r="22" spans="1:12" ht="19.5" customHeight="1">
      <c r="A22" s="87">
        <v>13</v>
      </c>
      <c r="B22" s="387" t="s">
        <v>124</v>
      </c>
      <c r="C22" s="387"/>
      <c r="D22" s="387"/>
      <c r="E22" s="59"/>
      <c r="F22" s="91">
        <v>5000</v>
      </c>
      <c r="G22" s="59">
        <f t="shared" si="0"/>
        <v>0</v>
      </c>
      <c r="H22" s="59"/>
      <c r="I22" s="388"/>
      <c r="J22" s="388"/>
      <c r="K22" s="388"/>
      <c r="L22" s="388"/>
    </row>
    <row r="23" spans="1:12" ht="19.5" customHeight="1">
      <c r="A23" s="87">
        <v>14</v>
      </c>
      <c r="B23" s="387" t="s">
        <v>125</v>
      </c>
      <c r="C23" s="387"/>
      <c r="D23" s="387"/>
      <c r="E23" s="59"/>
      <c r="F23" s="91">
        <v>2000</v>
      </c>
      <c r="G23" s="59">
        <f t="shared" si="0"/>
        <v>0</v>
      </c>
      <c r="H23" s="59"/>
      <c r="I23" s="388"/>
      <c r="J23" s="388"/>
      <c r="K23" s="388"/>
      <c r="L23" s="388"/>
    </row>
    <row r="24" spans="1:12" ht="19.5" customHeight="1">
      <c r="A24" s="87">
        <v>15</v>
      </c>
      <c r="B24" s="387" t="s">
        <v>126</v>
      </c>
      <c r="C24" s="387"/>
      <c r="D24" s="387"/>
      <c r="E24" s="59"/>
      <c r="F24" s="91">
        <v>6500</v>
      </c>
      <c r="G24" s="59">
        <f t="shared" si="0"/>
        <v>0</v>
      </c>
      <c r="H24" s="59"/>
      <c r="I24" s="388"/>
      <c r="J24" s="388"/>
      <c r="K24" s="388"/>
      <c r="L24" s="388"/>
    </row>
    <row r="25" spans="1:12" ht="31.5" customHeight="1">
      <c r="A25" s="87">
        <v>16</v>
      </c>
      <c r="B25" s="387" t="s">
        <v>127</v>
      </c>
      <c r="C25" s="387"/>
      <c r="D25" s="387"/>
      <c r="E25" s="57"/>
      <c r="F25" s="91">
        <v>2000</v>
      </c>
      <c r="G25" s="59">
        <f t="shared" si="0"/>
        <v>0</v>
      </c>
      <c r="H25" s="57"/>
      <c r="I25" s="337"/>
      <c r="J25" s="337"/>
      <c r="K25" s="337"/>
      <c r="L25" s="337"/>
    </row>
    <row r="26" spans="1:12" ht="19.5" customHeight="1">
      <c r="A26" s="87">
        <v>17</v>
      </c>
      <c r="B26" s="387" t="s">
        <v>128</v>
      </c>
      <c r="C26" s="387"/>
      <c r="D26" s="387"/>
      <c r="E26" s="57"/>
      <c r="F26" s="91">
        <v>2000</v>
      </c>
      <c r="G26" s="59">
        <f t="shared" si="0"/>
        <v>0</v>
      </c>
      <c r="H26" s="57"/>
      <c r="I26" s="337"/>
      <c r="J26" s="337"/>
      <c r="K26" s="337"/>
      <c r="L26" s="337"/>
    </row>
    <row r="27" spans="1:12" ht="19.5" customHeight="1">
      <c r="A27" s="87">
        <v>18</v>
      </c>
      <c r="B27" s="387" t="s">
        <v>129</v>
      </c>
      <c r="C27" s="387"/>
      <c r="D27" s="387"/>
      <c r="E27" s="59"/>
      <c r="F27" s="91">
        <v>4000</v>
      </c>
      <c r="G27" s="59">
        <f t="shared" si="0"/>
        <v>0</v>
      </c>
      <c r="H27" s="59"/>
      <c r="I27" s="388"/>
      <c r="J27" s="388"/>
      <c r="K27" s="388"/>
      <c r="L27" s="388"/>
    </row>
    <row r="28" spans="1:12" ht="19.5" customHeight="1">
      <c r="A28" s="87">
        <v>19</v>
      </c>
      <c r="B28" s="387" t="s">
        <v>130</v>
      </c>
      <c r="C28" s="387"/>
      <c r="D28" s="387"/>
      <c r="E28" s="59"/>
      <c r="F28" s="91">
        <v>6500</v>
      </c>
      <c r="G28" s="59">
        <f t="shared" si="0"/>
        <v>0</v>
      </c>
      <c r="H28" s="59"/>
      <c r="I28" s="388"/>
      <c r="J28" s="388"/>
      <c r="K28" s="388"/>
      <c r="L28" s="388"/>
    </row>
    <row r="29" spans="1:12" ht="26.25" customHeight="1">
      <c r="A29" s="87">
        <v>20</v>
      </c>
      <c r="B29" s="387" t="s">
        <v>134</v>
      </c>
      <c r="C29" s="387"/>
      <c r="D29" s="387"/>
      <c r="E29" s="57"/>
      <c r="F29" s="91">
        <v>2000</v>
      </c>
      <c r="G29" s="59">
        <f t="shared" si="0"/>
        <v>0</v>
      </c>
      <c r="H29" s="57"/>
      <c r="I29" s="337"/>
      <c r="J29" s="337"/>
      <c r="K29" s="337"/>
      <c r="L29" s="337"/>
    </row>
    <row r="30" spans="1:12" ht="28.5" customHeight="1">
      <c r="A30" s="87">
        <v>21</v>
      </c>
      <c r="B30" s="387" t="s">
        <v>131</v>
      </c>
      <c r="C30" s="387"/>
      <c r="D30" s="387"/>
      <c r="E30" s="59"/>
      <c r="F30" s="91">
        <v>4000</v>
      </c>
      <c r="G30" s="59">
        <f t="shared" si="0"/>
        <v>0</v>
      </c>
      <c r="H30" s="59"/>
      <c r="I30" s="388"/>
      <c r="J30" s="388"/>
      <c r="K30" s="388"/>
      <c r="L30" s="388"/>
    </row>
    <row r="31" spans="1:12" ht="19.5" customHeight="1">
      <c r="A31" s="87">
        <v>22</v>
      </c>
      <c r="B31" s="387" t="s">
        <v>132</v>
      </c>
      <c r="C31" s="387"/>
      <c r="D31" s="387"/>
      <c r="E31" s="59"/>
      <c r="F31" s="91">
        <v>1500</v>
      </c>
      <c r="G31" s="59">
        <f t="shared" si="0"/>
        <v>0</v>
      </c>
      <c r="H31" s="59"/>
      <c r="I31" s="388"/>
      <c r="J31" s="388"/>
      <c r="K31" s="388"/>
      <c r="L31" s="388"/>
    </row>
    <row r="32" spans="1:12" ht="19.5" customHeight="1">
      <c r="A32" s="87">
        <v>23</v>
      </c>
      <c r="B32" s="387" t="s">
        <v>28</v>
      </c>
      <c r="C32" s="387"/>
      <c r="D32" s="387"/>
      <c r="E32" s="59"/>
      <c r="F32" s="91">
        <v>1500</v>
      </c>
      <c r="G32" s="59">
        <f t="shared" si="0"/>
        <v>0</v>
      </c>
      <c r="H32" s="59"/>
      <c r="I32" s="388"/>
      <c r="J32" s="388"/>
      <c r="K32" s="388"/>
      <c r="L32" s="388"/>
    </row>
    <row r="33" spans="1:12" ht="19.5" customHeight="1">
      <c r="A33" s="87">
        <v>24</v>
      </c>
      <c r="B33" s="387" t="s">
        <v>133</v>
      </c>
      <c r="C33" s="387"/>
      <c r="D33" s="387"/>
      <c r="E33" s="59"/>
      <c r="F33" s="91">
        <v>2000</v>
      </c>
      <c r="G33" s="59">
        <f t="shared" si="0"/>
        <v>0</v>
      </c>
      <c r="H33" s="59"/>
      <c r="I33" s="388"/>
      <c r="J33" s="388"/>
      <c r="K33" s="388"/>
      <c r="L33" s="388"/>
    </row>
    <row r="34" spans="1:12" ht="19.5" customHeight="1">
      <c r="A34" s="87">
        <v>25</v>
      </c>
      <c r="B34" s="387" t="s">
        <v>135</v>
      </c>
      <c r="C34" s="387"/>
      <c r="D34" s="387"/>
      <c r="E34" s="59"/>
      <c r="F34" s="91">
        <v>2000</v>
      </c>
      <c r="G34" s="59">
        <f t="shared" si="0"/>
        <v>0</v>
      </c>
      <c r="H34" s="59"/>
      <c r="I34" s="388"/>
      <c r="J34" s="388"/>
      <c r="K34" s="388"/>
      <c r="L34" s="388"/>
    </row>
    <row r="35" spans="1:12" s="40" customFormat="1" ht="19.5" customHeight="1">
      <c r="A35" s="89"/>
      <c r="B35" s="390" t="s">
        <v>59</v>
      </c>
      <c r="C35" s="390"/>
      <c r="D35" s="390"/>
      <c r="E35" s="89">
        <f>SUM(E10:E34)</f>
        <v>0</v>
      </c>
      <c r="F35" s="90"/>
      <c r="G35" s="89">
        <f>SUM(G10:G34)</f>
        <v>0</v>
      </c>
      <c r="H35" s="89">
        <f>SUM(H10:H34)</f>
        <v>0</v>
      </c>
      <c r="I35" s="414"/>
      <c r="J35" s="414"/>
      <c r="K35" s="414"/>
      <c r="L35" s="414"/>
    </row>
    <row r="36" spans="1:12" ht="19.5" customHeight="1">
      <c r="A36" s="89"/>
      <c r="B36" s="389" t="s">
        <v>74</v>
      </c>
      <c r="C36" s="389"/>
      <c r="D36" s="389"/>
      <c r="E36" s="89">
        <f>E35</f>
        <v>0</v>
      </c>
      <c r="F36" s="88">
        <v>1000</v>
      </c>
      <c r="G36" s="89">
        <f>E36*F36</f>
        <v>0</v>
      </c>
      <c r="H36" s="89"/>
      <c r="I36" s="414"/>
      <c r="J36" s="414"/>
      <c r="K36" s="414"/>
      <c r="L36" s="414"/>
    </row>
    <row r="37" spans="1:12" ht="19.5" customHeight="1">
      <c r="A37" s="89"/>
      <c r="B37" s="389" t="s">
        <v>75</v>
      </c>
      <c r="C37" s="389"/>
      <c r="D37" s="389"/>
      <c r="E37" s="89">
        <f>E35</f>
        <v>0</v>
      </c>
      <c r="F37" s="89"/>
      <c r="G37" s="89">
        <f>G35+G36</f>
        <v>0</v>
      </c>
      <c r="H37" s="89"/>
      <c r="I37" s="414"/>
      <c r="J37" s="414"/>
      <c r="K37" s="414"/>
      <c r="L37" s="414"/>
    </row>
    <row r="38" ht="15" customHeight="1"/>
    <row r="41" spans="8:12" ht="23.25">
      <c r="H41" s="413" t="s">
        <v>155</v>
      </c>
      <c r="I41" s="413"/>
      <c r="J41" s="413"/>
      <c r="K41" s="413"/>
      <c r="L41" s="413"/>
    </row>
  </sheetData>
  <sheetProtection password="8D0A" sheet="1" objects="1" scenarios="1" selectLockedCells="1"/>
  <mergeCells count="71">
    <mergeCell ref="A2:G2"/>
    <mergeCell ref="I32:L32"/>
    <mergeCell ref="H41:L41"/>
    <mergeCell ref="I33:L33"/>
    <mergeCell ref="I34:L34"/>
    <mergeCell ref="I35:L35"/>
    <mergeCell ref="I36:L36"/>
    <mergeCell ref="I37:L37"/>
    <mergeCell ref="I27:L27"/>
    <mergeCell ref="I28:L28"/>
    <mergeCell ref="I29:L29"/>
    <mergeCell ref="I30:L30"/>
    <mergeCell ref="I31:L31"/>
    <mergeCell ref="I22:L22"/>
    <mergeCell ref="I26:L26"/>
    <mergeCell ref="A3:L3"/>
    <mergeCell ref="A4:L4"/>
    <mergeCell ref="F5:L6"/>
    <mergeCell ref="F7:L7"/>
    <mergeCell ref="F8:L8"/>
    <mergeCell ref="A5:C5"/>
    <mergeCell ref="A6:C6"/>
    <mergeCell ref="A7:E7"/>
    <mergeCell ref="A8:E8"/>
    <mergeCell ref="I9:L9"/>
    <mergeCell ref="I10:L10"/>
    <mergeCell ref="I11:L11"/>
    <mergeCell ref="D5:E5"/>
    <mergeCell ref="D6:E6"/>
    <mergeCell ref="B9:D9"/>
    <mergeCell ref="B10:D10"/>
    <mergeCell ref="B11:D11"/>
    <mergeCell ref="I19:L19"/>
    <mergeCell ref="I20:L20"/>
    <mergeCell ref="I23:L23"/>
    <mergeCell ref="I24:L24"/>
    <mergeCell ref="I25:L25"/>
    <mergeCell ref="I21:L21"/>
    <mergeCell ref="I12:L12"/>
    <mergeCell ref="I13:L13"/>
    <mergeCell ref="I14:L14"/>
    <mergeCell ref="I15:L15"/>
    <mergeCell ref="I16:L16"/>
    <mergeCell ref="I17:L17"/>
    <mergeCell ref="B36:D36"/>
    <mergeCell ref="B37:D37"/>
    <mergeCell ref="B33:D33"/>
    <mergeCell ref="B34:D34"/>
    <mergeCell ref="B27:D27"/>
    <mergeCell ref="B28:D28"/>
    <mergeCell ref="B29:D29"/>
    <mergeCell ref="B30:D30"/>
    <mergeCell ref="B35:D35"/>
    <mergeCell ref="B17:D17"/>
    <mergeCell ref="B18:D18"/>
    <mergeCell ref="B19:D19"/>
    <mergeCell ref="B20:D20"/>
    <mergeCell ref="I18:L18"/>
    <mergeCell ref="B31:D31"/>
    <mergeCell ref="B32:D32"/>
    <mergeCell ref="B21:D21"/>
    <mergeCell ref="B22:D22"/>
    <mergeCell ref="B23:D23"/>
    <mergeCell ref="B24:D24"/>
    <mergeCell ref="B25:D25"/>
    <mergeCell ref="B26:D26"/>
    <mergeCell ref="B12:D12"/>
    <mergeCell ref="B13:D13"/>
    <mergeCell ref="B14:D14"/>
    <mergeCell ref="B15:D15"/>
    <mergeCell ref="B16:D16"/>
  </mergeCells>
  <hyperlinks>
    <hyperlink ref="H41:L41" location="'Wages Enclosure'!A1" display="Wages Enclosure"/>
  </hyperlinks>
  <printOptions horizontalCentered="1"/>
  <pageMargins left="0.2" right="0.2" top="0.75" bottom="0.7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N11"/>
  <sheetViews>
    <sheetView showZeros="0" zoomScalePageLayoutView="0" workbookViewId="0" topLeftCell="A1">
      <selection activeCell="J18" sqref="J18"/>
    </sheetView>
  </sheetViews>
  <sheetFormatPr defaultColWidth="9.140625" defaultRowHeight="15"/>
  <cols>
    <col min="1" max="1" width="12.7109375" style="0" customWidth="1"/>
    <col min="2" max="2" width="13.421875" style="0" customWidth="1"/>
    <col min="3" max="4" width="13.00390625" style="0" customWidth="1"/>
    <col min="5" max="5" width="9.7109375" style="0" customWidth="1"/>
    <col min="6" max="6" width="10.421875" style="0" customWidth="1"/>
    <col min="8" max="8" width="11.140625" style="0" customWidth="1"/>
    <col min="9" max="11" width="10.140625" style="0" customWidth="1"/>
    <col min="12" max="12" width="10.7109375" style="0" customWidth="1"/>
    <col min="13" max="13" width="11.421875" style="0" customWidth="1"/>
    <col min="14" max="14" width="13.140625" style="0" customWidth="1"/>
  </cols>
  <sheetData>
    <row r="2" spans="1:14" ht="22.5" customHeight="1">
      <c r="A2" s="415" t="str">
        <f>'ANNEXURE-V'!A2:G2</f>
        <v>NUMBER STATEMENT :</v>
      </c>
      <c r="B2" s="416"/>
      <c r="C2" s="416"/>
      <c r="D2" s="416"/>
      <c r="E2" s="416"/>
      <c r="F2" s="416"/>
      <c r="G2" s="416"/>
      <c r="H2" s="150" t="str">
        <f>'ANNEXURE-V'!H2</f>
        <v>2025</v>
      </c>
      <c r="I2" s="148" t="str">
        <f>'ANNEXURE-V'!I2</f>
        <v>- 2026</v>
      </c>
      <c r="J2" s="148"/>
      <c r="K2" s="148"/>
      <c r="L2" s="148"/>
      <c r="M2" s="148"/>
      <c r="N2" s="149"/>
    </row>
    <row r="3" spans="1:14" ht="23.25" customHeight="1">
      <c r="A3" s="377" t="s">
        <v>152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23.25" customHeight="1">
      <c r="A4" s="377" t="s">
        <v>153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18.75" customHeight="1">
      <c r="A5" s="228" t="s">
        <v>0</v>
      </c>
      <c r="B5" s="228"/>
      <c r="C5" s="228"/>
      <c r="D5" s="429">
        <f>'ANNEXURE-V'!D5</f>
        <v>43</v>
      </c>
      <c r="E5" s="430"/>
      <c r="F5" s="423" t="str">
        <f>'ANNEXURE-V'!F5</f>
        <v>41010291 / SCHOOL EDUCATION</v>
      </c>
      <c r="G5" s="424"/>
      <c r="H5" s="424"/>
      <c r="I5" s="424"/>
      <c r="J5" s="424"/>
      <c r="K5" s="424"/>
      <c r="L5" s="424"/>
      <c r="M5" s="424"/>
      <c r="N5" s="425"/>
    </row>
    <row r="6" spans="1:14" ht="15.75">
      <c r="A6" s="228" t="s">
        <v>1</v>
      </c>
      <c r="B6" s="228"/>
      <c r="C6" s="228"/>
      <c r="D6" s="429" t="str">
        <f>'ANNEXURE-V'!D6</f>
        <v>03</v>
      </c>
      <c r="E6" s="430"/>
      <c r="F6" s="426"/>
      <c r="G6" s="427"/>
      <c r="H6" s="427"/>
      <c r="I6" s="427"/>
      <c r="J6" s="427"/>
      <c r="K6" s="427"/>
      <c r="L6" s="427"/>
      <c r="M6" s="427"/>
      <c r="N6" s="428"/>
    </row>
    <row r="7" spans="1:14" ht="18" customHeight="1">
      <c r="A7" s="419" t="str">
        <f>'ANNEXURE-V'!A7:E7</f>
        <v>IFHRMS CODE / SUB-ORDINATE OFFICE NAME &amp; PLACE</v>
      </c>
      <c r="B7" s="420"/>
      <c r="C7" s="420"/>
      <c r="D7" s="420"/>
      <c r="E7" s="420"/>
      <c r="F7" s="420">
        <f>'ANNEXURE-I'!G6</f>
        <v>0</v>
      </c>
      <c r="G7" s="420"/>
      <c r="H7" s="420"/>
      <c r="I7" s="420"/>
      <c r="J7" s="420"/>
      <c r="K7" s="420"/>
      <c r="L7" s="420"/>
      <c r="M7" s="420"/>
      <c r="N7" s="421"/>
    </row>
    <row r="8" spans="1:14" ht="18" customHeight="1">
      <c r="A8" s="419" t="str">
        <f>'ANNEXURE-V'!A8:E8</f>
        <v>HEAD OF ACCOUNT</v>
      </c>
      <c r="B8" s="420"/>
      <c r="C8" s="420"/>
      <c r="D8" s="420"/>
      <c r="E8" s="421"/>
      <c r="F8" s="419" t="str">
        <f>'ANNEXURE-V'!F8</f>
        <v>2202-02-101 AA</v>
      </c>
      <c r="G8" s="420"/>
      <c r="H8" s="420"/>
      <c r="I8" s="420"/>
      <c r="J8" s="420"/>
      <c r="K8" s="420"/>
      <c r="L8" s="420"/>
      <c r="M8" s="420"/>
      <c r="N8" s="421"/>
    </row>
    <row r="9" spans="1:14" ht="15" customHeight="1">
      <c r="A9" s="350" t="s">
        <v>145</v>
      </c>
      <c r="B9" s="350"/>
      <c r="C9" s="350" t="s">
        <v>151</v>
      </c>
      <c r="D9" s="350"/>
      <c r="E9" s="350" t="s">
        <v>146</v>
      </c>
      <c r="F9" s="418" t="s">
        <v>141</v>
      </c>
      <c r="G9" s="350" t="s">
        <v>147</v>
      </c>
      <c r="H9" s="350" t="s">
        <v>148</v>
      </c>
      <c r="I9" s="350" t="s">
        <v>140</v>
      </c>
      <c r="J9" s="350"/>
      <c r="K9" s="350" t="s">
        <v>149</v>
      </c>
      <c r="L9" s="350"/>
      <c r="M9" s="417" t="s">
        <v>144</v>
      </c>
      <c r="N9" s="350" t="s">
        <v>143</v>
      </c>
    </row>
    <row r="10" spans="1:14" ht="30">
      <c r="A10" s="60" t="s">
        <v>142</v>
      </c>
      <c r="B10" s="60" t="s">
        <v>150</v>
      </c>
      <c r="C10" s="60" t="s">
        <v>142</v>
      </c>
      <c r="D10" s="60" t="s">
        <v>150</v>
      </c>
      <c r="E10" s="350"/>
      <c r="F10" s="418"/>
      <c r="G10" s="350"/>
      <c r="H10" s="350"/>
      <c r="I10" s="60" t="s">
        <v>142</v>
      </c>
      <c r="J10" s="61" t="s">
        <v>94</v>
      </c>
      <c r="K10" s="61" t="s">
        <v>142</v>
      </c>
      <c r="L10" s="61" t="s">
        <v>94</v>
      </c>
      <c r="M10" s="350"/>
      <c r="N10" s="350"/>
    </row>
    <row r="11" spans="1:14" ht="65.25" customHeight="1">
      <c r="A11" s="77">
        <f>'ANNEXURE-I'!K45</f>
        <v>0</v>
      </c>
      <c r="B11" s="77">
        <f>'ANNEXURE-II'!I47+'ANNEXURE-IIA'!I18</f>
        <v>0</v>
      </c>
      <c r="C11" s="77">
        <f>'ANNEXURE-I'!N45</f>
        <v>0</v>
      </c>
      <c r="D11" s="77">
        <f>'ANNEXURE-II'!K47+'ANNEXURE-IIA'!K18</f>
        <v>0</v>
      </c>
      <c r="E11" s="77">
        <f>'ANNEXURE-IV'!E35</f>
        <v>0</v>
      </c>
      <c r="F11" s="77">
        <f>'ANNEXURE-IV'!G25+'ANNEXURE-IV'!I31</f>
        <v>0</v>
      </c>
      <c r="G11" s="77">
        <f>'ANNEXURE-III'!O30</f>
        <v>0</v>
      </c>
      <c r="H11" s="77">
        <f>'ANNEXURE-III'!R43</f>
        <v>0</v>
      </c>
      <c r="I11" s="77">
        <f>'ANNEXURE-V'!E37</f>
        <v>0</v>
      </c>
      <c r="J11" s="77">
        <f>'ANNEXURE-V'!G37</f>
        <v>0</v>
      </c>
      <c r="K11" s="77">
        <f>'ANNEXURE-IIA'!H48</f>
        <v>0</v>
      </c>
      <c r="L11" s="77">
        <f>'ANNEXURE-IIA'!J48</f>
        <v>0</v>
      </c>
      <c r="M11" s="77">
        <f>'ANNEXURE-I'!AA45</f>
        <v>0</v>
      </c>
      <c r="N11" s="77">
        <f>'ANNEXURE-I'!Z45</f>
        <v>0</v>
      </c>
    </row>
  </sheetData>
  <sheetProtection password="8D0A" sheet="1" objects="1" scenarios="1" selectLockedCells="1"/>
  <mergeCells count="22">
    <mergeCell ref="A5:C5"/>
    <mergeCell ref="F5:N6"/>
    <mergeCell ref="D5:E5"/>
    <mergeCell ref="D6:E6"/>
    <mergeCell ref="A7:E7"/>
    <mergeCell ref="F7:N7"/>
    <mergeCell ref="A2:G2"/>
    <mergeCell ref="K9:L9"/>
    <mergeCell ref="M9:M10"/>
    <mergeCell ref="N9:N10"/>
    <mergeCell ref="F9:F10"/>
    <mergeCell ref="I9:J9"/>
    <mergeCell ref="E9:E10"/>
    <mergeCell ref="G9:G10"/>
    <mergeCell ref="A9:B9"/>
    <mergeCell ref="C9:D9"/>
    <mergeCell ref="H9:H10"/>
    <mergeCell ref="A8:E8"/>
    <mergeCell ref="F8:N8"/>
    <mergeCell ref="A3:N3"/>
    <mergeCell ref="A4:N4"/>
    <mergeCell ref="A6:C6"/>
  </mergeCells>
  <printOptions horizontalCentered="1"/>
  <pageMargins left="0.7" right="0.7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A2</cp:lastModifiedBy>
  <cp:lastPrinted>2024-05-03T05:29:52Z</cp:lastPrinted>
  <dcterms:created xsi:type="dcterms:W3CDTF">2018-06-11T08:57:38Z</dcterms:created>
  <dcterms:modified xsi:type="dcterms:W3CDTF">2024-06-24T06:13:19Z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